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/>
  <mc:AlternateContent xmlns:mc="http://schemas.openxmlformats.org/markup-compatibility/2006">
    <mc:Choice Requires="x15">
      <x15ac:absPath xmlns:x15ac="http://schemas.microsoft.com/office/spreadsheetml/2010/11/ac" url="C:\Users\HP\Desktop\hb\UT\"/>
    </mc:Choice>
  </mc:AlternateContent>
  <xr:revisionPtr revIDLastSave="0" documentId="13_ncr:1_{35E6CDAA-4126-4524-86BD-80B4BC8DF77D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Rekapitulace stavby" sheetId="1" r:id="rId1"/>
    <sheet name="D.1.4.1 - Zdravotně techn..." sheetId="2" r:id="rId2"/>
    <sheet name="D.1.4.4 - Vytápění" sheetId="3" r:id="rId3"/>
    <sheet name="IO 01 - Vodovodní přípojka" sheetId="4" r:id="rId4"/>
    <sheet name="IO 02 - Přípojka jednotné..." sheetId="5" r:id="rId5"/>
  </sheets>
  <definedNames>
    <definedName name="_xlnm._FilterDatabase" localSheetId="1" hidden="1">'D.1.4.1 - Zdravotně techn...'!$C$129:$K$364</definedName>
    <definedName name="_xlnm._FilterDatabase" localSheetId="2" hidden="1">'D.1.4.4 - Vytápění'!$C$136:$K$273</definedName>
    <definedName name="_xlnm._FilterDatabase" localSheetId="3" hidden="1">'IO 01 - Vodovodní přípojka'!$C$126:$K$189</definedName>
    <definedName name="_xlnm._FilterDatabase" localSheetId="4" hidden="1">'IO 02 - Přípojka jednotné...'!$C$126:$K$176</definedName>
    <definedName name="_xlnm.Print_Titles" localSheetId="1">'D.1.4.1 - Zdravotně techn...'!$129:$129</definedName>
    <definedName name="_xlnm.Print_Titles" localSheetId="2">'D.1.4.4 - Vytápění'!$136:$136</definedName>
    <definedName name="_xlnm.Print_Titles" localSheetId="3">'IO 01 - Vodovodní přípojka'!$126:$126</definedName>
    <definedName name="_xlnm.Print_Titles" localSheetId="4">'IO 02 - Přípojka jednotné...'!$126:$126</definedName>
    <definedName name="_xlnm.Print_Titles" localSheetId="0">'Rekapitulace stavby'!$92:$92</definedName>
    <definedName name="_xlnm.Print_Area" localSheetId="1">'D.1.4.1 - Zdravotně techn...'!$C$4:$J$76,'D.1.4.1 - Zdravotně techn...'!$C$82:$J$109,'D.1.4.1 - Zdravotně techn...'!$C$115:$K$364</definedName>
    <definedName name="_xlnm.Print_Area" localSheetId="2">'D.1.4.4 - Vytápění'!$C$4:$J$76,'D.1.4.4 - Vytápění'!$C$82:$J$116,'D.1.4.4 - Vytápění'!$C$122:$K$273</definedName>
    <definedName name="_xlnm.Print_Area" localSheetId="3">'IO 01 - Vodovodní přípojka'!$C$4:$J$76,'IO 01 - Vodovodní přípojka'!$C$82:$J$106,'IO 01 - Vodovodní přípojka'!$C$112:$K$189</definedName>
    <definedName name="_xlnm.Print_Area" localSheetId="4">'IO 02 - Přípojka jednotné...'!$C$4:$J$76,'IO 02 - Přípojka jednotné...'!$C$82:$J$106,'IO 02 - Přípojka jednotné...'!$C$112:$K$176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261" i="3" l="1"/>
  <c r="BK261" i="3"/>
  <c r="J39" i="5" l="1"/>
  <c r="J38" i="5"/>
  <c r="AY99" i="1" s="1"/>
  <c r="J37" i="5"/>
  <c r="AX99" i="1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2" i="5"/>
  <c r="BH172" i="5"/>
  <c r="BG172" i="5"/>
  <c r="BE172" i="5"/>
  <c r="T172" i="5"/>
  <c r="T171" i="5" s="1"/>
  <c r="R172" i="5"/>
  <c r="R171" i="5" s="1"/>
  <c r="P172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2" i="5"/>
  <c r="BH162" i="5"/>
  <c r="BG162" i="5"/>
  <c r="BE162" i="5"/>
  <c r="T162" i="5"/>
  <c r="T161" i="5"/>
  <c r="R162" i="5"/>
  <c r="R161" i="5" s="1"/>
  <c r="P162" i="5"/>
  <c r="P161" i="5"/>
  <c r="BI159" i="5"/>
  <c r="BH159" i="5"/>
  <c r="BG159" i="5"/>
  <c r="BE159" i="5"/>
  <c r="T159" i="5"/>
  <c r="R159" i="5"/>
  <c r="P159" i="5"/>
  <c r="BI157" i="5"/>
  <c r="BH157" i="5"/>
  <c r="BG157" i="5"/>
  <c r="BE157" i="5"/>
  <c r="T157" i="5"/>
  <c r="R157" i="5"/>
  <c r="P157" i="5"/>
  <c r="BI152" i="5"/>
  <c r="BH152" i="5"/>
  <c r="BG152" i="5"/>
  <c r="BE152" i="5"/>
  <c r="T152" i="5"/>
  <c r="R152" i="5"/>
  <c r="P152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J123" i="5"/>
  <c r="F123" i="5"/>
  <c r="F121" i="5"/>
  <c r="E119" i="5"/>
  <c r="J93" i="5"/>
  <c r="F93" i="5"/>
  <c r="F91" i="5"/>
  <c r="E89" i="5"/>
  <c r="J26" i="5"/>
  <c r="E26" i="5"/>
  <c r="J94" i="5" s="1"/>
  <c r="J25" i="5"/>
  <c r="J20" i="5"/>
  <c r="E20" i="5"/>
  <c r="F124" i="5" s="1"/>
  <c r="J19" i="5"/>
  <c r="J14" i="5"/>
  <c r="J121" i="5"/>
  <c r="E7" i="5"/>
  <c r="E85" i="5" s="1"/>
  <c r="J39" i="4"/>
  <c r="J38" i="4"/>
  <c r="AY98" i="1" s="1"/>
  <c r="J37" i="4"/>
  <c r="AX98" i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T184" i="4" s="1"/>
  <c r="R185" i="4"/>
  <c r="R184" i="4" s="1"/>
  <c r="P185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/>
  <c r="R158" i="4"/>
  <c r="R157" i="4" s="1"/>
  <c r="P158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124" i="4" s="1"/>
  <c r="J25" i="4"/>
  <c r="J20" i="4"/>
  <c r="E20" i="4"/>
  <c r="F94" i="4" s="1"/>
  <c r="J19" i="4"/>
  <c r="J14" i="4"/>
  <c r="J91" i="4" s="1"/>
  <c r="E7" i="4"/>
  <c r="E115" i="4"/>
  <c r="J39" i="3"/>
  <c r="J38" i="3"/>
  <c r="AY97" i="1"/>
  <c r="J37" i="3"/>
  <c r="AX97" i="1" s="1"/>
  <c r="BI273" i="3"/>
  <c r="BH273" i="3"/>
  <c r="BG273" i="3"/>
  <c r="BE273" i="3"/>
  <c r="T273" i="3"/>
  <c r="T272" i="3"/>
  <c r="R273" i="3"/>
  <c r="R272" i="3" s="1"/>
  <c r="P273" i="3"/>
  <c r="P272" i="3" s="1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7" i="3"/>
  <c r="BH267" i="3"/>
  <c r="BG267" i="3"/>
  <c r="BE267" i="3"/>
  <c r="T267" i="3"/>
  <c r="T266" i="3" s="1"/>
  <c r="R267" i="3"/>
  <c r="R266" i="3" s="1"/>
  <c r="P267" i="3"/>
  <c r="P266" i="3" s="1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2" i="3"/>
  <c r="BH262" i="3"/>
  <c r="BG262" i="3"/>
  <c r="BE262" i="3"/>
  <c r="T262" i="3"/>
  <c r="R262" i="3"/>
  <c r="P262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/>
  <c r="R200" i="3"/>
  <c r="R199" i="3" s="1"/>
  <c r="P200" i="3"/>
  <c r="P199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T174" i="3"/>
  <c r="R175" i="3"/>
  <c r="R174" i="3" s="1"/>
  <c r="P175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J133" i="3"/>
  <c r="F133" i="3"/>
  <c r="F131" i="3"/>
  <c r="E129" i="3"/>
  <c r="J93" i="3"/>
  <c r="F93" i="3"/>
  <c r="F91" i="3"/>
  <c r="E89" i="3"/>
  <c r="J26" i="3"/>
  <c r="E26" i="3"/>
  <c r="J94" i="3"/>
  <c r="J25" i="3"/>
  <c r="J20" i="3"/>
  <c r="E20" i="3"/>
  <c r="F134" i="3" s="1"/>
  <c r="J19" i="3"/>
  <c r="J14" i="3"/>
  <c r="J91" i="3" s="1"/>
  <c r="E7" i="3"/>
  <c r="E125" i="3" s="1"/>
  <c r="J39" i="2"/>
  <c r="J38" i="2"/>
  <c r="AY96" i="1"/>
  <c r="J37" i="2"/>
  <c r="AX96" i="1"/>
  <c r="BI364" i="2"/>
  <c r="BH364" i="2"/>
  <c r="BG364" i="2"/>
  <c r="BE364" i="2"/>
  <c r="T364" i="2"/>
  <c r="T363" i="2" s="1"/>
  <c r="R364" i="2"/>
  <c r="R363" i="2"/>
  <c r="P364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7" i="2"/>
  <c r="BH327" i="2"/>
  <c r="BG327" i="2"/>
  <c r="BE327" i="2"/>
  <c r="T327" i="2"/>
  <c r="R327" i="2"/>
  <c r="P327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4" i="2"/>
  <c r="BH314" i="2"/>
  <c r="BG314" i="2"/>
  <c r="BE314" i="2"/>
  <c r="T314" i="2"/>
  <c r="R314" i="2"/>
  <c r="P314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6" i="2"/>
  <c r="BH286" i="2"/>
  <c r="BG286" i="2"/>
  <c r="BE286" i="2"/>
  <c r="T286" i="2"/>
  <c r="R286" i="2"/>
  <c r="P286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4" i="2"/>
  <c r="BH274" i="2"/>
  <c r="BG274" i="2"/>
  <c r="BE274" i="2"/>
  <c r="T274" i="2"/>
  <c r="T273" i="2" s="1"/>
  <c r="R274" i="2"/>
  <c r="R273" i="2" s="1"/>
  <c r="P274" i="2"/>
  <c r="P273" i="2" s="1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40" i="2"/>
  <c r="BH240" i="2"/>
  <c r="BG240" i="2"/>
  <c r="BE240" i="2"/>
  <c r="T240" i="2"/>
  <c r="T239" i="2" s="1"/>
  <c r="R240" i="2"/>
  <c r="R239" i="2" s="1"/>
  <c r="P240" i="2"/>
  <c r="P239" i="2"/>
  <c r="BI237" i="2"/>
  <c r="BH237" i="2"/>
  <c r="BG237" i="2"/>
  <c r="BE237" i="2"/>
  <c r="T237" i="2"/>
  <c r="R237" i="2"/>
  <c r="P23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66" i="2"/>
  <c r="BH166" i="2"/>
  <c r="BG166" i="2"/>
  <c r="BE166" i="2"/>
  <c r="T166" i="2"/>
  <c r="R166" i="2"/>
  <c r="P166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33" i="2"/>
  <c r="BH133" i="2"/>
  <c r="BG133" i="2"/>
  <c r="BE133" i="2"/>
  <c r="T133" i="2"/>
  <c r="R133" i="2"/>
  <c r="P133" i="2"/>
  <c r="J126" i="2"/>
  <c r="F126" i="2"/>
  <c r="F124" i="2"/>
  <c r="E122" i="2"/>
  <c r="J93" i="2"/>
  <c r="F93" i="2"/>
  <c r="F91" i="2"/>
  <c r="E89" i="2"/>
  <c r="J26" i="2"/>
  <c r="E26" i="2"/>
  <c r="J127" i="2" s="1"/>
  <c r="J25" i="2"/>
  <c r="J20" i="2"/>
  <c r="E20" i="2"/>
  <c r="F94" i="2" s="1"/>
  <c r="J19" i="2"/>
  <c r="J14" i="2"/>
  <c r="J124" i="2" s="1"/>
  <c r="E7" i="2"/>
  <c r="E85" i="2"/>
  <c r="L90" i="1"/>
  <c r="AM90" i="1"/>
  <c r="AM89" i="1"/>
  <c r="L89" i="1"/>
  <c r="AM87" i="1"/>
  <c r="L87" i="1"/>
  <c r="L85" i="1"/>
  <c r="L84" i="1"/>
  <c r="BK176" i="5"/>
  <c r="J175" i="5"/>
  <c r="J170" i="5"/>
  <c r="J169" i="5"/>
  <c r="J168" i="5"/>
  <c r="J167" i="5"/>
  <c r="J166" i="5"/>
  <c r="BK165" i="5"/>
  <c r="BK162" i="5"/>
  <c r="J159" i="5"/>
  <c r="BK157" i="5"/>
  <c r="J147" i="5"/>
  <c r="J143" i="5"/>
  <c r="BK142" i="5"/>
  <c r="J139" i="5"/>
  <c r="J138" i="5"/>
  <c r="J134" i="5"/>
  <c r="BK132" i="5"/>
  <c r="BK130" i="5"/>
  <c r="J188" i="4"/>
  <c r="J183" i="4"/>
  <c r="BK182" i="4"/>
  <c r="BK179" i="4"/>
  <c r="J178" i="4"/>
  <c r="J173" i="4"/>
  <c r="J161" i="4"/>
  <c r="J155" i="4"/>
  <c r="BK153" i="4"/>
  <c r="J143" i="4"/>
  <c r="BK141" i="4"/>
  <c r="BK136" i="4"/>
  <c r="BK270" i="3"/>
  <c r="J265" i="3"/>
  <c r="BK264" i="3"/>
  <c r="J259" i="3"/>
  <c r="BK257" i="3"/>
  <c r="J256" i="3"/>
  <c r="J255" i="3"/>
  <c r="J253" i="3"/>
  <c r="J252" i="3"/>
  <c r="J250" i="3"/>
  <c r="BK249" i="3"/>
  <c r="BK246" i="3"/>
  <c r="J245" i="3"/>
  <c r="J242" i="3"/>
  <c r="BK241" i="3"/>
  <c r="BK240" i="3"/>
  <c r="J239" i="3"/>
  <c r="BK237" i="3"/>
  <c r="BK235" i="3"/>
  <c r="J231" i="3"/>
  <c r="J230" i="3"/>
  <c r="J229" i="3"/>
  <c r="BK228" i="3"/>
  <c r="BK227" i="3"/>
  <c r="BK226" i="3"/>
  <c r="J224" i="3"/>
  <c r="J223" i="3"/>
  <c r="BK222" i="3"/>
  <c r="BK221" i="3"/>
  <c r="J219" i="3"/>
  <c r="J217" i="3"/>
  <c r="BK215" i="3"/>
  <c r="J213" i="3"/>
  <c r="BK211" i="3"/>
  <c r="BK209" i="3"/>
  <c r="J207" i="3"/>
  <c r="J198" i="3"/>
  <c r="BK196" i="3"/>
  <c r="J194" i="3"/>
  <c r="J190" i="3"/>
  <c r="J189" i="3"/>
  <c r="J187" i="3"/>
  <c r="BK186" i="3"/>
  <c r="BK181" i="3"/>
  <c r="J180" i="3"/>
  <c r="J179" i="3"/>
  <c r="J171" i="3"/>
  <c r="BK168" i="3"/>
  <c r="BK159" i="3"/>
  <c r="J153" i="3"/>
  <c r="J152" i="3"/>
  <c r="J151" i="3"/>
  <c r="BK147" i="3"/>
  <c r="J146" i="3"/>
  <c r="BK143" i="3"/>
  <c r="J142" i="3"/>
  <c r="J362" i="2"/>
  <c r="J351" i="2"/>
  <c r="BK349" i="2"/>
  <c r="J347" i="2"/>
  <c r="BK342" i="2"/>
  <c r="BK340" i="2"/>
  <c r="J338" i="2"/>
  <c r="J336" i="2"/>
  <c r="J334" i="2"/>
  <c r="BK333" i="2"/>
  <c r="BK327" i="2"/>
  <c r="BK323" i="2"/>
  <c r="J322" i="2"/>
  <c r="J318" i="2"/>
  <c r="J303" i="2"/>
  <c r="BK302" i="2"/>
  <c r="J299" i="2"/>
  <c r="J298" i="2"/>
  <c r="J290" i="2"/>
  <c r="BK286" i="2"/>
  <c r="BK279" i="2"/>
  <c r="J278" i="2"/>
  <c r="J274" i="2"/>
  <c r="BK272" i="2"/>
  <c r="BK237" i="2"/>
  <c r="J202" i="2"/>
  <c r="BK182" i="2"/>
  <c r="BK151" i="2"/>
  <c r="J150" i="2"/>
  <c r="AS95" i="1"/>
  <c r="BK175" i="5"/>
  <c r="BK172" i="5"/>
  <c r="BK170" i="5"/>
  <c r="BK169" i="5"/>
  <c r="BK168" i="5"/>
  <c r="BK167" i="5"/>
  <c r="BK166" i="5"/>
  <c r="J157" i="5"/>
  <c r="BK152" i="5"/>
  <c r="BK150" i="5"/>
  <c r="J149" i="5"/>
  <c r="BK147" i="5"/>
  <c r="BK143" i="5"/>
  <c r="J142" i="5"/>
  <c r="BK139" i="5"/>
  <c r="J131" i="5"/>
  <c r="J130" i="5"/>
  <c r="J189" i="4"/>
  <c r="J185" i="4"/>
  <c r="BK183" i="4"/>
  <c r="J181" i="4"/>
  <c r="J179" i="4"/>
  <c r="BK177" i="4"/>
  <c r="J176" i="4"/>
  <c r="J175" i="4"/>
  <c r="BK174" i="4"/>
  <c r="BK173" i="4"/>
  <c r="J172" i="4"/>
  <c r="J171" i="4"/>
  <c r="J170" i="4"/>
  <c r="J169" i="4"/>
  <c r="BK168" i="4"/>
  <c r="J167" i="4"/>
  <c r="J166" i="4"/>
  <c r="J164" i="4"/>
  <c r="BK162" i="4"/>
  <c r="BK158" i="4"/>
  <c r="BK155" i="4"/>
  <c r="J153" i="4"/>
  <c r="BK151" i="4"/>
  <c r="J149" i="4"/>
  <c r="BK147" i="4"/>
  <c r="BK143" i="4"/>
  <c r="J142" i="4"/>
  <c r="J130" i="4"/>
  <c r="J271" i="3"/>
  <c r="J267" i="3"/>
  <c r="J262" i="3"/>
  <c r="BK260" i="3"/>
  <c r="BK256" i="3"/>
  <c r="BK255" i="3"/>
  <c r="BK254" i="3"/>
  <c r="BK251" i="3"/>
  <c r="BK250" i="3"/>
  <c r="J249" i="3"/>
  <c r="J247" i="3"/>
  <c r="J246" i="3"/>
  <c r="BK245" i="3"/>
  <c r="BK244" i="3"/>
  <c r="BK243" i="3"/>
  <c r="J237" i="3"/>
  <c r="J235" i="3"/>
  <c r="BK231" i="3"/>
  <c r="BK229" i="3"/>
  <c r="J228" i="3"/>
  <c r="J227" i="3"/>
  <c r="BK223" i="3"/>
  <c r="J220" i="3"/>
  <c r="BK219" i="3"/>
  <c r="BK217" i="3"/>
  <c r="BK207" i="3"/>
  <c r="BK205" i="3"/>
  <c r="BK203" i="3"/>
  <c r="BK200" i="3"/>
  <c r="J196" i="3"/>
  <c r="J195" i="3"/>
  <c r="BK192" i="3"/>
  <c r="BK190" i="3"/>
  <c r="BK187" i="3"/>
  <c r="BK184" i="3"/>
  <c r="J182" i="3"/>
  <c r="BK179" i="3"/>
  <c r="J173" i="3"/>
  <c r="BK171" i="3"/>
  <c r="J170" i="3"/>
  <c r="BK166" i="3"/>
  <c r="J162" i="3"/>
  <c r="BK160" i="3"/>
  <c r="J159" i="3"/>
  <c r="BK152" i="3"/>
  <c r="J150" i="3"/>
  <c r="J143" i="3"/>
  <c r="BK142" i="3"/>
  <c r="J140" i="3"/>
  <c r="BK361" i="2"/>
  <c r="BK359" i="2"/>
  <c r="BK358" i="2"/>
  <c r="BK356" i="2"/>
  <c r="BK351" i="2"/>
  <c r="BK348" i="2"/>
  <c r="BK347" i="2"/>
  <c r="J344" i="2"/>
  <c r="BK331" i="2"/>
  <c r="J329" i="2"/>
  <c r="BK325" i="2"/>
  <c r="BK322" i="2"/>
  <c r="J320" i="2"/>
  <c r="J314" i="2"/>
  <c r="BK309" i="2"/>
  <c r="BK307" i="2"/>
  <c r="J305" i="2"/>
  <c r="J302" i="2"/>
  <c r="J300" i="2"/>
  <c r="BK298" i="2"/>
  <c r="BK292" i="2"/>
  <c r="J281" i="2"/>
  <c r="J280" i="2"/>
  <c r="BK278" i="2"/>
  <c r="BK277" i="2"/>
  <c r="J272" i="2"/>
  <c r="BK271" i="2"/>
  <c r="BK206" i="2"/>
  <c r="J199" i="2"/>
  <c r="J182" i="2"/>
  <c r="J133" i="2"/>
  <c r="J176" i="5"/>
  <c r="J172" i="5"/>
  <c r="J165" i="5"/>
  <c r="J162" i="5"/>
  <c r="BK159" i="5"/>
  <c r="J152" i="5"/>
  <c r="J150" i="5"/>
  <c r="BK149" i="5"/>
  <c r="BK138" i="5"/>
  <c r="BK134" i="5"/>
  <c r="J132" i="5"/>
  <c r="BK131" i="5"/>
  <c r="BK189" i="4"/>
  <c r="BK188" i="4"/>
  <c r="BK181" i="4"/>
  <c r="J180" i="4"/>
  <c r="BK176" i="4"/>
  <c r="BK175" i="4"/>
  <c r="J174" i="4"/>
  <c r="BK172" i="4"/>
  <c r="BK171" i="4"/>
  <c r="BK169" i="4"/>
  <c r="J168" i="4"/>
  <c r="J165" i="4"/>
  <c r="BK164" i="4"/>
  <c r="J162" i="4"/>
  <c r="BK161" i="4"/>
  <c r="J151" i="4"/>
  <c r="BK149" i="4"/>
  <c r="J147" i="4"/>
  <c r="BK137" i="4"/>
  <c r="J136" i="4"/>
  <c r="J270" i="3"/>
  <c r="BK265" i="3"/>
  <c r="J260" i="3"/>
  <c r="BK259" i="3"/>
  <c r="J226" i="3"/>
  <c r="BK224" i="3"/>
  <c r="J222" i="3"/>
  <c r="J221" i="3"/>
  <c r="BK220" i="3"/>
  <c r="J215" i="3"/>
  <c r="BK213" i="3"/>
  <c r="J211" i="3"/>
  <c r="J209" i="3"/>
  <c r="J205" i="3"/>
  <c r="J203" i="3"/>
  <c r="J200" i="3"/>
  <c r="BK198" i="3"/>
  <c r="BK195" i="3"/>
  <c r="J193" i="3"/>
  <c r="BK191" i="3"/>
  <c r="BK188" i="3"/>
  <c r="BK182" i="3"/>
  <c r="J181" i="3"/>
  <c r="BK180" i="3"/>
  <c r="BK178" i="3"/>
  <c r="BK172" i="3"/>
  <c r="BK170" i="3"/>
  <c r="J166" i="3"/>
  <c r="J155" i="3"/>
  <c r="BK153" i="3"/>
  <c r="J147" i="3"/>
  <c r="BK146" i="3"/>
  <c r="BK364" i="2"/>
  <c r="J364" i="2"/>
  <c r="BK362" i="2"/>
  <c r="J359" i="2"/>
  <c r="J356" i="2"/>
  <c r="J348" i="2"/>
  <c r="J345" i="2"/>
  <c r="BK338" i="2"/>
  <c r="BK334" i="2"/>
  <c r="BK318" i="2"/>
  <c r="J309" i="2"/>
  <c r="J307" i="2"/>
  <c r="BK303" i="2"/>
  <c r="J297" i="2"/>
  <c r="J292" i="2"/>
  <c r="BK290" i="2"/>
  <c r="J286" i="2"/>
  <c r="BK280" i="2"/>
  <c r="J279" i="2"/>
  <c r="BK274" i="2"/>
  <c r="J271" i="2"/>
  <c r="J240" i="2"/>
  <c r="J204" i="2"/>
  <c r="BK202" i="2"/>
  <c r="BK201" i="2"/>
  <c r="BK199" i="2"/>
  <c r="J181" i="2"/>
  <c r="J166" i="2"/>
  <c r="BK185" i="4"/>
  <c r="J182" i="4"/>
  <c r="BK180" i="4"/>
  <c r="BK178" i="4"/>
  <c r="J177" i="4"/>
  <c r="BK170" i="4"/>
  <c r="BK167" i="4"/>
  <c r="BK166" i="4"/>
  <c r="BK165" i="4"/>
  <c r="J158" i="4"/>
  <c r="BK142" i="4"/>
  <c r="J141" i="4"/>
  <c r="J137" i="4"/>
  <c r="BK130" i="4"/>
  <c r="BK273" i="3"/>
  <c r="J273" i="3"/>
  <c r="BK271" i="3"/>
  <c r="BK267" i="3"/>
  <c r="J264" i="3"/>
  <c r="BK262" i="3"/>
  <c r="J257" i="3"/>
  <c r="J254" i="3"/>
  <c r="BK253" i="3"/>
  <c r="BK252" i="3"/>
  <c r="J251" i="3"/>
  <c r="BK247" i="3"/>
  <c r="J244" i="3"/>
  <c r="J243" i="3"/>
  <c r="BK242" i="3"/>
  <c r="J241" i="3"/>
  <c r="J240" i="3"/>
  <c r="BK239" i="3"/>
  <c r="BK230" i="3"/>
  <c r="BK194" i="3"/>
  <c r="BK193" i="3"/>
  <c r="J192" i="3"/>
  <c r="J191" i="3"/>
  <c r="BK189" i="3"/>
  <c r="J188" i="3"/>
  <c r="J186" i="3"/>
  <c r="J184" i="3"/>
  <c r="J178" i="3"/>
  <c r="BK175" i="3"/>
  <c r="J175" i="3"/>
  <c r="BK173" i="3"/>
  <c r="J172" i="3"/>
  <c r="J168" i="3"/>
  <c r="BK162" i="3"/>
  <c r="J160" i="3"/>
  <c r="BK155" i="3"/>
  <c r="BK151" i="3"/>
  <c r="BK150" i="3"/>
  <c r="BK140" i="3"/>
  <c r="J361" i="2"/>
  <c r="J358" i="2"/>
  <c r="J349" i="2"/>
  <c r="BK345" i="2"/>
  <c r="BK344" i="2"/>
  <c r="J342" i="2"/>
  <c r="J340" i="2"/>
  <c r="BK336" i="2"/>
  <c r="J333" i="2"/>
  <c r="J331" i="2"/>
  <c r="BK329" i="2"/>
  <c r="J327" i="2"/>
  <c r="J325" i="2"/>
  <c r="J323" i="2"/>
  <c r="BK320" i="2"/>
  <c r="BK314" i="2"/>
  <c r="BK305" i="2"/>
  <c r="BK300" i="2"/>
  <c r="BK299" i="2"/>
  <c r="BK297" i="2"/>
  <c r="BK281" i="2"/>
  <c r="J277" i="2"/>
  <c r="BK240" i="2"/>
  <c r="J237" i="2"/>
  <c r="J206" i="2"/>
  <c r="BK204" i="2"/>
  <c r="J201" i="2"/>
  <c r="BK181" i="2"/>
  <c r="BK166" i="2"/>
  <c r="J151" i="2"/>
  <c r="BK150" i="2"/>
  <c r="BK133" i="2"/>
  <c r="R132" i="2" l="1"/>
  <c r="R131" i="2" s="1"/>
  <c r="R270" i="2"/>
  <c r="R276" i="2"/>
  <c r="BK308" i="2"/>
  <c r="J308" i="2"/>
  <c r="J106" i="2" s="1"/>
  <c r="P339" i="2"/>
  <c r="T139" i="3"/>
  <c r="P169" i="3"/>
  <c r="P177" i="3"/>
  <c r="T202" i="3"/>
  <c r="T218" i="3"/>
  <c r="T225" i="3"/>
  <c r="BK248" i="3"/>
  <c r="J248" i="3" s="1"/>
  <c r="J110" i="3" s="1"/>
  <c r="BK263" i="3"/>
  <c r="J263" i="3" s="1"/>
  <c r="J111" i="3" s="1"/>
  <c r="T269" i="3"/>
  <c r="T268" i="3"/>
  <c r="P132" i="2"/>
  <c r="T270" i="2"/>
  <c r="P276" i="2"/>
  <c r="R308" i="2"/>
  <c r="BK339" i="2"/>
  <c r="J339" i="2" s="1"/>
  <c r="J107" i="2" s="1"/>
  <c r="P139" i="3"/>
  <c r="P138" i="3" s="1"/>
  <c r="T169" i="3"/>
  <c r="BK177" i="3"/>
  <c r="J177" i="3"/>
  <c r="J103" i="3" s="1"/>
  <c r="BK202" i="3"/>
  <c r="J202" i="3" s="1"/>
  <c r="J106" i="3" s="1"/>
  <c r="BK218" i="3"/>
  <c r="J218" i="3"/>
  <c r="J107" i="3" s="1"/>
  <c r="R218" i="3"/>
  <c r="R225" i="3"/>
  <c r="R238" i="3"/>
  <c r="P248" i="3"/>
  <c r="P263" i="3"/>
  <c r="P269" i="3"/>
  <c r="P268" i="3"/>
  <c r="P129" i="4"/>
  <c r="BK160" i="4"/>
  <c r="J160" i="4" s="1"/>
  <c r="J102" i="4" s="1"/>
  <c r="P160" i="4"/>
  <c r="T187" i="4"/>
  <c r="T186" i="4" s="1"/>
  <c r="BK132" i="2"/>
  <c r="BK270" i="2"/>
  <c r="J270" i="2" s="1"/>
  <c r="J102" i="2" s="1"/>
  <c r="T276" i="2"/>
  <c r="T308" i="2"/>
  <c r="R339" i="2"/>
  <c r="R139" i="3"/>
  <c r="R169" i="3"/>
  <c r="T177" i="3"/>
  <c r="R202" i="3"/>
  <c r="BK225" i="3"/>
  <c r="J225" i="3" s="1"/>
  <c r="J108" i="3" s="1"/>
  <c r="BK238" i="3"/>
  <c r="J238" i="3" s="1"/>
  <c r="J109" i="3" s="1"/>
  <c r="T238" i="3"/>
  <c r="T248" i="3"/>
  <c r="T263" i="3"/>
  <c r="R269" i="3"/>
  <c r="R268" i="3"/>
  <c r="T129" i="4"/>
  <c r="T128" i="4" s="1"/>
  <c r="T160" i="4"/>
  <c r="BK187" i="4"/>
  <c r="BK186" i="4" s="1"/>
  <c r="J186" i="4" s="1"/>
  <c r="J104" i="4" s="1"/>
  <c r="P187" i="4"/>
  <c r="P186" i="4" s="1"/>
  <c r="BK129" i="5"/>
  <c r="J129" i="5" s="1"/>
  <c r="J100" i="5" s="1"/>
  <c r="R129" i="5"/>
  <c r="R128" i="5" s="1"/>
  <c r="R164" i="5"/>
  <c r="T132" i="2"/>
  <c r="T131" i="2" s="1"/>
  <c r="P270" i="2"/>
  <c r="BK276" i="2"/>
  <c r="J276" i="2" s="1"/>
  <c r="J105" i="2" s="1"/>
  <c r="P308" i="2"/>
  <c r="T339" i="2"/>
  <c r="BK139" i="3"/>
  <c r="J139" i="3" s="1"/>
  <c r="J100" i="3" s="1"/>
  <c r="BK169" i="3"/>
  <c r="J169" i="3" s="1"/>
  <c r="J101" i="3" s="1"/>
  <c r="R177" i="3"/>
  <c r="P202" i="3"/>
  <c r="P218" i="3"/>
  <c r="P225" i="3"/>
  <c r="P238" i="3"/>
  <c r="R248" i="3"/>
  <c r="R263" i="3"/>
  <c r="BK269" i="3"/>
  <c r="J269" i="3" s="1"/>
  <c r="J114" i="3" s="1"/>
  <c r="BK129" i="4"/>
  <c r="J129" i="4" s="1"/>
  <c r="J100" i="4" s="1"/>
  <c r="R129" i="4"/>
  <c r="R160" i="4"/>
  <c r="R187" i="4"/>
  <c r="R186" i="4" s="1"/>
  <c r="P129" i="5"/>
  <c r="T129" i="5"/>
  <c r="BK164" i="5"/>
  <c r="J164" i="5"/>
  <c r="J102" i="5" s="1"/>
  <c r="P164" i="5"/>
  <c r="T164" i="5"/>
  <c r="BK174" i="5"/>
  <c r="BK173" i="5"/>
  <c r="J173" i="5" s="1"/>
  <c r="J104" i="5" s="1"/>
  <c r="P174" i="5"/>
  <c r="P173" i="5" s="1"/>
  <c r="R174" i="5"/>
  <c r="R173" i="5" s="1"/>
  <c r="T174" i="5"/>
  <c r="T173" i="5"/>
  <c r="F127" i="2"/>
  <c r="BF166" i="2"/>
  <c r="BF181" i="2"/>
  <c r="BF202" i="2"/>
  <c r="BF204" i="2"/>
  <c r="BF206" i="2"/>
  <c r="BF272" i="2"/>
  <c r="BF278" i="2"/>
  <c r="BF280" i="2"/>
  <c r="BF281" i="2"/>
  <c r="BF292" i="2"/>
  <c r="BF297" i="2"/>
  <c r="BF303" i="2"/>
  <c r="BF325" i="2"/>
  <c r="BF329" i="2"/>
  <c r="BF331" i="2"/>
  <c r="BK273" i="2"/>
  <c r="J273" i="2" s="1"/>
  <c r="J103" i="2" s="1"/>
  <c r="E85" i="3"/>
  <c r="J134" i="3"/>
  <c r="BF146" i="3"/>
  <c r="BF159" i="3"/>
  <c r="BF166" i="3"/>
  <c r="BF171" i="3"/>
  <c r="BF181" i="3"/>
  <c r="BF182" i="3"/>
  <c r="BF184" i="3"/>
  <c r="BF187" i="3"/>
  <c r="BF190" i="3"/>
  <c r="BF191" i="3"/>
  <c r="BF231" i="3"/>
  <c r="BF239" i="3"/>
  <c r="BF240" i="3"/>
  <c r="BF244" i="3"/>
  <c r="BF245" i="3"/>
  <c r="BF247" i="3"/>
  <c r="BF249" i="3"/>
  <c r="BF273" i="3"/>
  <c r="BK199" i="3"/>
  <c r="J199" i="3" s="1"/>
  <c r="J104" i="3" s="1"/>
  <c r="E85" i="4"/>
  <c r="F124" i="4"/>
  <c r="BF130" i="4"/>
  <c r="BF153" i="4"/>
  <c r="BF165" i="4"/>
  <c r="BF171" i="4"/>
  <c r="BF176" i="4"/>
  <c r="BF178" i="4"/>
  <c r="BF182" i="4"/>
  <c r="BF183" i="4"/>
  <c r="J91" i="2"/>
  <c r="E118" i="2"/>
  <c r="BF151" i="2"/>
  <c r="BF237" i="2"/>
  <c r="BF271" i="2"/>
  <c r="BF298" i="2"/>
  <c r="BF305" i="2"/>
  <c r="BF307" i="2"/>
  <c r="BF322" i="2"/>
  <c r="BF323" i="2"/>
  <c r="BF338" i="2"/>
  <c r="BF351" i="2"/>
  <c r="BF358" i="2"/>
  <c r="BF364" i="2"/>
  <c r="F94" i="3"/>
  <c r="BF140" i="3"/>
  <c r="BF150" i="3"/>
  <c r="BF153" i="3"/>
  <c r="BF162" i="3"/>
  <c r="BF172" i="3"/>
  <c r="BF179" i="3"/>
  <c r="BF180" i="3"/>
  <c r="BF192" i="3"/>
  <c r="BF193" i="3"/>
  <c r="BF194" i="3"/>
  <c r="BF205" i="3"/>
  <c r="BF209" i="3"/>
  <c r="BF215" i="3"/>
  <c r="BF221" i="3"/>
  <c r="BF259" i="3"/>
  <c r="BF262" i="3"/>
  <c r="BF264" i="3"/>
  <c r="BF267" i="3"/>
  <c r="BK272" i="3"/>
  <c r="J272" i="3" s="1"/>
  <c r="J115" i="3" s="1"/>
  <c r="J94" i="4"/>
  <c r="J121" i="4"/>
  <c r="BF151" i="4"/>
  <c r="BF155" i="4"/>
  <c r="BF161" i="4"/>
  <c r="BF164" i="4"/>
  <c r="BF167" i="4"/>
  <c r="BF173" i="4"/>
  <c r="BF175" i="4"/>
  <c r="BF179" i="4"/>
  <c r="BF180" i="4"/>
  <c r="BF181" i="4"/>
  <c r="BK184" i="4"/>
  <c r="J184" i="4" s="1"/>
  <c r="J103" i="4" s="1"/>
  <c r="J91" i="5"/>
  <c r="E115" i="5"/>
  <c r="J124" i="5"/>
  <c r="BF131" i="5"/>
  <c r="BF138" i="5"/>
  <c r="BF139" i="5"/>
  <c r="BF143" i="5"/>
  <c r="BF152" i="5"/>
  <c r="BF157" i="5"/>
  <c r="BF165" i="5"/>
  <c r="BF166" i="5"/>
  <c r="BF167" i="5"/>
  <c r="BF168" i="5"/>
  <c r="BF169" i="5"/>
  <c r="BF170" i="5"/>
  <c r="BF172" i="5"/>
  <c r="BF175" i="5"/>
  <c r="BF176" i="5"/>
  <c r="J94" i="2"/>
  <c r="BF133" i="2"/>
  <c r="BF150" i="2"/>
  <c r="BF182" i="2"/>
  <c r="BF286" i="2"/>
  <c r="BF299" i="2"/>
  <c r="BF300" i="2"/>
  <c r="BF309" i="2"/>
  <c r="BF314" i="2"/>
  <c r="BF318" i="2"/>
  <c r="BF320" i="2"/>
  <c r="BF327" i="2"/>
  <c r="BF334" i="2"/>
  <c r="BK239" i="2"/>
  <c r="J239" i="2" s="1"/>
  <c r="J101" i="2" s="1"/>
  <c r="BK363" i="2"/>
  <c r="J363" i="2"/>
  <c r="J108" i="2" s="1"/>
  <c r="J131" i="3"/>
  <c r="BF142" i="3"/>
  <c r="BF147" i="3"/>
  <c r="BF151" i="3"/>
  <c r="BF155" i="3"/>
  <c r="BF160" i="3"/>
  <c r="BF168" i="3"/>
  <c r="BF195" i="3"/>
  <c r="BF207" i="3"/>
  <c r="BF217" i="3"/>
  <c r="BF223" i="3"/>
  <c r="BF224" i="3"/>
  <c r="BF228" i="3"/>
  <c r="BF229" i="3"/>
  <c r="BF235" i="3"/>
  <c r="BF237" i="3"/>
  <c r="BF241" i="3"/>
  <c r="BF251" i="3"/>
  <c r="BF255" i="3"/>
  <c r="BF256" i="3"/>
  <c r="BF260" i="3"/>
  <c r="BF265" i="3"/>
  <c r="BF270" i="3"/>
  <c r="BF271" i="3"/>
  <c r="BF136" i="4"/>
  <c r="BF141" i="4"/>
  <c r="BF143" i="4"/>
  <c r="BF147" i="4"/>
  <c r="BF149" i="4"/>
  <c r="BF166" i="4"/>
  <c r="BF168" i="4"/>
  <c r="BF169" i="4"/>
  <c r="BF170" i="4"/>
  <c r="BF174" i="4"/>
  <c r="BF188" i="4"/>
  <c r="BF189" i="4"/>
  <c r="F94" i="5"/>
  <c r="BF132" i="5"/>
  <c r="BF134" i="5"/>
  <c r="BF142" i="5"/>
  <c r="BF159" i="5"/>
  <c r="BK161" i="5"/>
  <c r="J161" i="5" s="1"/>
  <c r="J101" i="5" s="1"/>
  <c r="BF199" i="2"/>
  <c r="BF201" i="2"/>
  <c r="BF240" i="2"/>
  <c r="BF274" i="2"/>
  <c r="BF277" i="2"/>
  <c r="BF279" i="2"/>
  <c r="BF290" i="2"/>
  <c r="BF302" i="2"/>
  <c r="BF333" i="2"/>
  <c r="BF336" i="2"/>
  <c r="BF340" i="2"/>
  <c r="BF342" i="2"/>
  <c r="BF344" i="2"/>
  <c r="BF345" i="2"/>
  <c r="BF347" i="2"/>
  <c r="BF348" i="2"/>
  <c r="BF349" i="2"/>
  <c r="BF356" i="2"/>
  <c r="BF359" i="2"/>
  <c r="BF361" i="2"/>
  <c r="BF362" i="2"/>
  <c r="BF143" i="3"/>
  <c r="BF152" i="3"/>
  <c r="BF170" i="3"/>
  <c r="BF173" i="3"/>
  <c r="BF175" i="3"/>
  <c r="BF178" i="3"/>
  <c r="BF186" i="3"/>
  <c r="BF188" i="3"/>
  <c r="BF189" i="3"/>
  <c r="BF196" i="3"/>
  <c r="BF198" i="3"/>
  <c r="BF200" i="3"/>
  <c r="BF203" i="3"/>
  <c r="BF211" i="3"/>
  <c r="BF213" i="3"/>
  <c r="BF219" i="3"/>
  <c r="BF220" i="3"/>
  <c r="BF222" i="3"/>
  <c r="BF226" i="3"/>
  <c r="BF227" i="3"/>
  <c r="BF230" i="3"/>
  <c r="BF242" i="3"/>
  <c r="BF243" i="3"/>
  <c r="BF246" i="3"/>
  <c r="BF250" i="3"/>
  <c r="BF252" i="3"/>
  <c r="BF253" i="3"/>
  <c r="BF254" i="3"/>
  <c r="BF257" i="3"/>
  <c r="BK174" i="3"/>
  <c r="J174" i="3" s="1"/>
  <c r="J102" i="3" s="1"/>
  <c r="BK266" i="3"/>
  <c r="J266" i="3" s="1"/>
  <c r="J112" i="3" s="1"/>
  <c r="BF137" i="4"/>
  <c r="BF142" i="4"/>
  <c r="BF158" i="4"/>
  <c r="BF162" i="4"/>
  <c r="BF172" i="4"/>
  <c r="BF177" i="4"/>
  <c r="BF185" i="4"/>
  <c r="BK157" i="4"/>
  <c r="J157" i="4"/>
  <c r="J101" i="4" s="1"/>
  <c r="BF130" i="5"/>
  <c r="BF147" i="5"/>
  <c r="BF149" i="5"/>
  <c r="BF150" i="5"/>
  <c r="BF162" i="5"/>
  <c r="BK171" i="5"/>
  <c r="J171" i="5"/>
  <c r="J103" i="5" s="1"/>
  <c r="F39" i="2"/>
  <c r="BD96" i="1" s="1"/>
  <c r="F38" i="3"/>
  <c r="BC97" i="1" s="1"/>
  <c r="F37" i="4"/>
  <c r="BB98" i="1" s="1"/>
  <c r="F37" i="2"/>
  <c r="BB96" i="1" s="1"/>
  <c r="F38" i="5"/>
  <c r="BC99" i="1" s="1"/>
  <c r="J35" i="4"/>
  <c r="AV98" i="1" s="1"/>
  <c r="F35" i="2"/>
  <c r="AZ96" i="1" s="1"/>
  <c r="F39" i="4"/>
  <c r="BD98" i="1" s="1"/>
  <c r="J35" i="2"/>
  <c r="AV96" i="1" s="1"/>
  <c r="F39" i="3"/>
  <c r="BD97" i="1" s="1"/>
  <c r="F35" i="5"/>
  <c r="AZ99" i="1" s="1"/>
  <c r="F37" i="3"/>
  <c r="BB97" i="1" s="1"/>
  <c r="F38" i="4"/>
  <c r="BC98" i="1" s="1"/>
  <c r="J35" i="5"/>
  <c r="AV99" i="1" s="1"/>
  <c r="F35" i="4"/>
  <c r="AZ98" i="1" s="1"/>
  <c r="F35" i="3"/>
  <c r="AZ97" i="1" s="1"/>
  <c r="F39" i="5"/>
  <c r="BD99" i="1" s="1"/>
  <c r="F38" i="2"/>
  <c r="BC96" i="1" s="1"/>
  <c r="J35" i="3"/>
  <c r="AV97" i="1" s="1"/>
  <c r="F37" i="5"/>
  <c r="BB99" i="1" s="1"/>
  <c r="AS94" i="1"/>
  <c r="T127" i="4" l="1"/>
  <c r="T275" i="2"/>
  <c r="P275" i="2"/>
  <c r="T201" i="3"/>
  <c r="T138" i="3"/>
  <c r="T137" i="3" s="1"/>
  <c r="R275" i="2"/>
  <c r="R130" i="2"/>
  <c r="T128" i="5"/>
  <c r="T127" i="5"/>
  <c r="R127" i="5"/>
  <c r="BK131" i="2"/>
  <c r="J131" i="2" s="1"/>
  <c r="J99" i="2" s="1"/>
  <c r="P128" i="4"/>
  <c r="P127" i="4"/>
  <c r="AU98" i="1"/>
  <c r="P128" i="5"/>
  <c r="P127" i="5" s="1"/>
  <c r="AU99" i="1" s="1"/>
  <c r="R128" i="4"/>
  <c r="R127" i="4" s="1"/>
  <c r="P201" i="3"/>
  <c r="P137" i="3"/>
  <c r="AU97" i="1"/>
  <c r="T130" i="2"/>
  <c r="R201" i="3"/>
  <c r="R138" i="3"/>
  <c r="R137" i="3"/>
  <c r="P131" i="2"/>
  <c r="P130" i="2"/>
  <c r="AU96" i="1"/>
  <c r="BK201" i="3"/>
  <c r="J201" i="3" s="1"/>
  <c r="J105" i="3" s="1"/>
  <c r="BK138" i="3"/>
  <c r="J138" i="3" s="1"/>
  <c r="J99" i="3" s="1"/>
  <c r="BK128" i="4"/>
  <c r="J128" i="4" s="1"/>
  <c r="J99" i="4" s="1"/>
  <c r="J187" i="4"/>
  <c r="J105" i="4" s="1"/>
  <c r="BK128" i="5"/>
  <c r="J128" i="5"/>
  <c r="J99" i="5" s="1"/>
  <c r="J132" i="2"/>
  <c r="J100" i="2" s="1"/>
  <c r="BK268" i="3"/>
  <c r="J268" i="3"/>
  <c r="J113" i="3" s="1"/>
  <c r="J174" i="5"/>
  <c r="J105" i="5"/>
  <c r="BK275" i="2"/>
  <c r="J275" i="2"/>
  <c r="J104" i="2"/>
  <c r="J36" i="2"/>
  <c r="AW96" i="1" s="1"/>
  <c r="AT96" i="1" s="1"/>
  <c r="F36" i="4"/>
  <c r="BA98" i="1" s="1"/>
  <c r="AZ95" i="1"/>
  <c r="AV95" i="1" s="1"/>
  <c r="F36" i="3"/>
  <c r="BA97" i="1" s="1"/>
  <c r="J36" i="5"/>
  <c r="AW99" i="1" s="1"/>
  <c r="AT99" i="1" s="1"/>
  <c r="F36" i="2"/>
  <c r="BA96" i="1" s="1"/>
  <c r="BD95" i="1"/>
  <c r="BD94" i="1" s="1"/>
  <c r="W33" i="1" s="1"/>
  <c r="J36" i="3"/>
  <c r="AW97" i="1" s="1"/>
  <c r="AT97" i="1" s="1"/>
  <c r="F36" i="5"/>
  <c r="BA99" i="1" s="1"/>
  <c r="BC95" i="1"/>
  <c r="AY95" i="1" s="1"/>
  <c r="J36" i="4"/>
  <c r="AW98" i="1" s="1"/>
  <c r="AT98" i="1" s="1"/>
  <c r="BB95" i="1"/>
  <c r="BB94" i="1" s="1"/>
  <c r="AX94" i="1" s="1"/>
  <c r="BK130" i="2" l="1"/>
  <c r="J130" i="2"/>
  <c r="J32" i="2" s="1"/>
  <c r="AG96" i="1" s="1"/>
  <c r="AN96" i="1" s="1"/>
  <c r="BK137" i="3"/>
  <c r="J137" i="3" s="1"/>
  <c r="J32" i="3" s="1"/>
  <c r="AG97" i="1" s="1"/>
  <c r="AN97" i="1" s="1"/>
  <c r="BK127" i="4"/>
  <c r="J127" i="4" s="1"/>
  <c r="J98" i="4" s="1"/>
  <c r="BK127" i="5"/>
  <c r="J127" i="5" s="1"/>
  <c r="J98" i="5" s="1"/>
  <c r="AU95" i="1"/>
  <c r="AU94" i="1"/>
  <c r="BA95" i="1"/>
  <c r="AW95" i="1" s="1"/>
  <c r="AT95" i="1" s="1"/>
  <c r="AZ94" i="1"/>
  <c r="W29" i="1" s="1"/>
  <c r="BC94" i="1"/>
  <c r="AY94" i="1" s="1"/>
  <c r="AX95" i="1"/>
  <c r="W31" i="1"/>
  <c r="J98" i="2" l="1"/>
  <c r="J98" i="3"/>
  <c r="J41" i="3"/>
  <c r="J41" i="2"/>
  <c r="AV94" i="1"/>
  <c r="AK29" i="1" s="1"/>
  <c r="BA94" i="1"/>
  <c r="W30" i="1" s="1"/>
  <c r="W32" i="1"/>
  <c r="J32" i="5"/>
  <c r="AG99" i="1"/>
  <c r="AN99" i="1"/>
  <c r="J32" i="4"/>
  <c r="AG98" i="1" s="1"/>
  <c r="AN98" i="1" s="1"/>
  <c r="J41" i="4" l="1"/>
  <c r="J41" i="5"/>
  <c r="AG95" i="1"/>
  <c r="AG94" i="1" s="1"/>
  <c r="AK26" i="1" s="1"/>
  <c r="AW94" i="1"/>
  <c r="AK30" i="1" s="1"/>
  <c r="AN95" i="1" l="1"/>
  <c r="AK35" i="1"/>
  <c r="AT94" i="1"/>
  <c r="AN94" i="1" l="1"/>
</calcChain>
</file>

<file path=xl/sharedStrings.xml><?xml version="1.0" encoding="utf-8"?>
<sst xmlns="http://schemas.openxmlformats.org/spreadsheetml/2006/main" count="6168" uniqueCount="970">
  <si>
    <t>Export Komplet</t>
  </si>
  <si>
    <t/>
  </si>
  <si>
    <t>2.0</t>
  </si>
  <si>
    <t>False</t>
  </si>
  <si>
    <t>{04ec1cbb-0db2-401e-aecf-819bebf4b62d}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</si>
  <si>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</si>
  <si>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</si>
  <si>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</si>
  <si>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</si>
  <si>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</si>
  <si>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</si>
  <si>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</si>
  <si>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</si>
  <si>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SWHG_1914</t>
  </si>
  <si>
    <t>Stavba:</t>
  </si>
  <si>
    <t>Bytový dům čp.379, Červená kolonie na ulici Okružní v Bohumíně</t>
  </si>
  <si>
    <t>KSO:</t>
  </si>
  <si>
    <t>CC-CZ:</t>
  </si>
  <si>
    <t>Místo:</t>
  </si>
  <si>
    <t xml:space="preserve"> </t>
  </si>
  <si>
    <t>Datum:</t>
  </si>
  <si>
    <t>2. 10. 2019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</si>
  <si>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</si>
  <si>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</si>
  <si>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</si>
  <si>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</si>
  <si>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</si>
  <si>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</si>
  <si>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</si>
  <si>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</si>
  <si>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</si>
  <si>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</si>
  <si>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</si>
  <si>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</si>
  <si>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</si>
  <si>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</si>
  <si>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</si>
  <si>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</si>
  <si>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</si>
  <si>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</si>
  <si>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</si>
  <si>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</si>
  <si>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</si>
  <si>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</si>
  <si>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</si>
  <si>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</si>
  <si>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</si>
  <si>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</si>
  <si>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</si>
  <si>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</si>
  <si>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</si>
  <si>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</si>
  <si>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</si>
  <si>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</si>
  <si>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</si>
  <si>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</si>
  <si>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</si>
  <si>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</si>
  <si>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</si>
  <si>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</si>
  <si>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</si>
  <si>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</si>
  <si>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</si>
  <si>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</si>
  <si>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</si>
  <si>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</si>
  <si>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</si>
  <si>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</si>
  <si>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</si>
  <si>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</si>
  <si>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</si>
  <si>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</si>
  <si>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</si>
  <si>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</si>
  <si>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</si>
  <si>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</si>
  <si>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</si>
  <si>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</si>
  <si>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05</t>
  </si>
  <si>
    <t>Typ objektu B</t>
  </si>
  <si>
    <t>STA</t>
  </si>
  <si>
    <t>1</t>
  </si>
  <si>
    <t>{ffdb7517-0a94-4d13-8d0e-1f37a03fa2cd}</t>
  </si>
  <si>
    <t>/</t>
  </si>
  <si>
    <t>D.1.4.1</t>
  </si>
  <si>
    <t>Zdravotně technické instalace</t>
  </si>
  <si>
    <t>Soupis</t>
  </si>
  <si>
    <t>2</t>
  </si>
  <si>
    <t>{bfb7305f-399e-4ed3-bc08-91d3f0f388cd}</t>
  </si>
  <si>
    <t>D.1.4.4</t>
  </si>
  <si>
    <t>Vytápění</t>
  </si>
  <si>
    <t>{a8c8e388-0066-423f-adc5-c1756133a2c1}</t>
  </si>
  <si>
    <t>IO 01</t>
  </si>
  <si>
    <t>Vodovodní přípojka</t>
  </si>
  <si>
    <t>{de4a8294-5e02-4d08-b120-29a1fed31efd}</t>
  </si>
  <si>
    <t>IO 02</t>
  </si>
  <si>
    <t>Přípojka jednotné kanalizace</t>
  </si>
  <si>
    <t>{607f4832-0c3f-4ab7-82ef-01fcdfdc64ef}</t>
  </si>
  <si>
    <t>KRYCÍ LIST SOUPISU PRACÍ</t>
  </si>
  <si>
    <t>Objekt:</t>
  </si>
  <si>
    <t>SO 05 - Typ objektu B</t>
  </si>
  <si>
    <t>Soupis: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</si>
  <si>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</si>
  <si>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</si>
  <si>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</si>
  <si>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</si>
  <si>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</si>
  <si>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</si>
  <si>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</si>
  <si>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</si>
  <si>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</si>
  <si>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</si>
  <si>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</si>
  <si>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</si>
  <si>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</si>
  <si>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</si>
  <si>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</si>
  <si>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</si>
  <si>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</si>
  <si>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</si>
  <si>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</si>
  <si>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</si>
  <si>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</si>
  <si>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</si>
  <si>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</si>
  <si>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</si>
  <si>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</si>
  <si>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</si>
  <si>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</si>
  <si>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</si>
  <si>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</si>
  <si>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</si>
  <si>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</si>
  <si>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</si>
  <si>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</si>
  <si>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</si>
  <si>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</si>
  <si>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</si>
  <si>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</si>
  <si>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</si>
  <si>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</si>
  <si>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-935624131</t>
  </si>
  <si>
    <t>VV</t>
  </si>
  <si>
    <t>venkovní kanalizace</t>
  </si>
  <si>
    <t>vlevo</t>
  </si>
  <si>
    <t>0,80*(2,38+1,895)/2*4,74</t>
  </si>
  <si>
    <t>0,80*(1,895+1,852)/2*4,32</t>
  </si>
  <si>
    <t>0,80*(2,38+1,895)/2*6,67</t>
  </si>
  <si>
    <t>Mezisoučet</t>
  </si>
  <si>
    <t>3</t>
  </si>
  <si>
    <t>vpravo</t>
  </si>
  <si>
    <t>0,80*(2,38+1,895)/2*4,99</t>
  </si>
  <si>
    <t>0,80*(1,895+1,852)/2*4,14</t>
  </si>
  <si>
    <t>0,80*(2,38+1,895)/2*3,904</t>
  </si>
  <si>
    <t>0,80*(1,894+1,852)/2*4,32</t>
  </si>
  <si>
    <t>vnější vodovod</t>
  </si>
  <si>
    <t>0,80*1,20*64,10</t>
  </si>
  <si>
    <t>Součet</t>
  </si>
  <si>
    <t>132201209</t>
  </si>
  <si>
    <t>Příplatek za lepivost k hloubení rýh š do 2000 mm v hornině tř. 3</t>
  </si>
  <si>
    <t>1774428574</t>
  </si>
  <si>
    <t>132212101</t>
  </si>
  <si>
    <t>Hloubení rýh š do 600 mm ručním nebo pneum nářadím v soudržných horninách tř. 3</t>
  </si>
  <si>
    <t>-530587872</t>
  </si>
  <si>
    <t>v základech</t>
  </si>
  <si>
    <t>levá strana</t>
  </si>
  <si>
    <t>0,60*(0,516+1,895)/2*9,26</t>
  </si>
  <si>
    <t>0,60*(0,716+0,503)/2*2,85</t>
  </si>
  <si>
    <t>0,60*(1,895+0,508)/2*9,253</t>
  </si>
  <si>
    <t>0,60*(0,904+0,482)/2*2,85</t>
  </si>
  <si>
    <t>pravá strana</t>
  </si>
  <si>
    <t>0,60*(1,895+0,516)/2*9,29</t>
  </si>
  <si>
    <t>0,60*(1,895+0,516)/2*9,823</t>
  </si>
  <si>
    <t>151101101</t>
  </si>
  <si>
    <t>Zřízení příložného pažení a rozepření stěn rýh hl do 2 m</t>
  </si>
  <si>
    <t>m2</t>
  </si>
  <si>
    <t>469656209</t>
  </si>
  <si>
    <t>(2,38+1,895)/2*4,74*2</t>
  </si>
  <si>
    <t>(1,895+1,852)/2*4,32*2</t>
  </si>
  <si>
    <t>(2,38+1,895)/2*6,67*2</t>
  </si>
  <si>
    <t>(2,38+1,895)/2*4,99*2</t>
  </si>
  <si>
    <t>(1,895+1,852)/2*4,14*2</t>
  </si>
  <si>
    <t>(2,38+1,895)/2*3,904*2</t>
  </si>
  <si>
    <t>(1,894+1,852)/2*4,32*2</t>
  </si>
  <si>
    <t>5</t>
  </si>
  <si>
    <t>151101111</t>
  </si>
  <si>
    <t>Odstranění příložného pažení a rozepření stěn rýh hl do 2 m</t>
  </si>
  <si>
    <t>-626769994</t>
  </si>
  <si>
    <t>6</t>
  </si>
  <si>
    <t>161101101</t>
  </si>
  <si>
    <t>Svislé přemístění výkopku z horniny tř. 1 až 4 hl výkopu do 2,5 m</t>
  </si>
  <si>
    <t>871553058</t>
  </si>
  <si>
    <t>7</t>
  </si>
  <si>
    <t>162701105</t>
  </si>
  <si>
    <t>Vodorovné přemístění do 10000 m výkopku/sypaniny z horniny tř. 1 až 4 - přebytečná zemina</t>
  </si>
  <si>
    <t>-542818993</t>
  </si>
  <si>
    <t>44,649+11,062</t>
  </si>
  <si>
    <t>8</t>
  </si>
  <si>
    <t>171201201</t>
  </si>
  <si>
    <t>Uložení sypaniny na skládky</t>
  </si>
  <si>
    <t>-1298228809</t>
  </si>
  <si>
    <t>9</t>
  </si>
  <si>
    <t>171201211</t>
  </si>
  <si>
    <t>Poplatek za uložení stavebního odpadu - zeminy a kameniva na skládce</t>
  </si>
  <si>
    <t>t</t>
  </si>
  <si>
    <t>-1469598261</t>
  </si>
  <si>
    <t>55,711*1,70</t>
  </si>
  <si>
    <t>10</t>
  </si>
  <si>
    <t>174101101</t>
  </si>
  <si>
    <t>Zásyp jam, šachet rýh nebo kolem objektů sypaninou se zhutněním</t>
  </si>
  <si>
    <t>24826303</t>
  </si>
  <si>
    <t>121,884+31,503-55,711</t>
  </si>
  <si>
    <t>11</t>
  </si>
  <si>
    <t>175111101</t>
  </si>
  <si>
    <t>Obsypání potrubí ručně sypaninou bez prohození sítem, uloženou do 3 m</t>
  </si>
  <si>
    <t>-1603304701</t>
  </si>
  <si>
    <t>0,80*0,45*4,74</t>
  </si>
  <si>
    <t>0,80*0,45*4,32</t>
  </si>
  <si>
    <t>0,80*0,45*6,67</t>
  </si>
  <si>
    <t>0,80*0,45*4,99</t>
  </si>
  <si>
    <t>0,80*0,45*4,14</t>
  </si>
  <si>
    <t>0,80*0,45*3,904</t>
  </si>
  <si>
    <t>0,80*0,35*64,10</t>
  </si>
  <si>
    <t>0,60*0,45*9,26</t>
  </si>
  <si>
    <t>0,60*0,45*2,85</t>
  </si>
  <si>
    <t>0,60*0,45*9,253</t>
  </si>
  <si>
    <t>0,60*0,45*9,29</t>
  </si>
  <si>
    <t>0,60*0,45*9,823</t>
  </si>
  <si>
    <t>12</t>
  </si>
  <si>
    <t>M</t>
  </si>
  <si>
    <t>58333651</t>
  </si>
  <si>
    <t>kamenivo těžené hrubé frakce 8/16</t>
  </si>
  <si>
    <t>-1977874966</t>
  </si>
  <si>
    <t>44,649*1,70*1,12</t>
  </si>
  <si>
    <t>Vodorovné konstrukce</t>
  </si>
  <si>
    <t>13</t>
  </si>
  <si>
    <t>451573111</t>
  </si>
  <si>
    <t>Lože pod potrubí otevřený výkop ze štěrkopísku  16-32</t>
  </si>
  <si>
    <t>-652953164</t>
  </si>
  <si>
    <t>0,80*0,10*4,74</t>
  </si>
  <si>
    <t>0,80*0,10*4,32</t>
  </si>
  <si>
    <t>0,80*0,10*6,67</t>
  </si>
  <si>
    <t>0,80*0,10*4,99</t>
  </si>
  <si>
    <t>0,80*0,10*4,14</t>
  </si>
  <si>
    <t>0,80*0,10*3,904</t>
  </si>
  <si>
    <t>0,80*0,10*64,10</t>
  </si>
  <si>
    <t>0,60*0,10*9,26</t>
  </si>
  <si>
    <t>0,60*0,10*2,85</t>
  </si>
  <si>
    <t>0,60*0,10*9,253</t>
  </si>
  <si>
    <t>0,60*0,10*9,29</t>
  </si>
  <si>
    <t>0,60*0,10*9,823</t>
  </si>
  <si>
    <t>Trubní vedení</t>
  </si>
  <si>
    <t>14</t>
  </si>
  <si>
    <t>899721111</t>
  </si>
  <si>
    <t>Signalizační vodič DN do 150 mm na potrubí</t>
  </si>
  <si>
    <t>m</t>
  </si>
  <si>
    <t>1960621005</t>
  </si>
  <si>
    <t>899722113</t>
  </si>
  <si>
    <t>Krytí potrubí z plastů výstražnou fólií z PVC 34cm</t>
  </si>
  <si>
    <t>1064594051</t>
  </si>
  <si>
    <t>998</t>
  </si>
  <si>
    <t>Přesun hmot</t>
  </si>
  <si>
    <t>16</t>
  </si>
  <si>
    <t>998011002</t>
  </si>
  <si>
    <t>Přesun hmot pro budovy zděné v do 12 m</t>
  </si>
  <si>
    <t>1325017201</t>
  </si>
  <si>
    <t>PSV</t>
  </si>
  <si>
    <t>Práce a dodávky PSV</t>
  </si>
  <si>
    <t>721</t>
  </si>
  <si>
    <t>Zdravotechnika - vnitřní kanalizace</t>
  </si>
  <si>
    <t>17</t>
  </si>
  <si>
    <t>721173316</t>
  </si>
  <si>
    <t>Potrubí kanalizační z PVC SN 4 dešťové DN 125</t>
  </si>
  <si>
    <t>-847901689</t>
  </si>
  <si>
    <t>18</t>
  </si>
  <si>
    <t>721173402</t>
  </si>
  <si>
    <t>Potrubí kanalizační z PVC SN 4 svodné DN 125</t>
  </si>
  <si>
    <t>644424858</t>
  </si>
  <si>
    <t>19</t>
  </si>
  <si>
    <t>721173403</t>
  </si>
  <si>
    <t>Potrubí kanalizační z PVC SN 4 svodné DN 160</t>
  </si>
  <si>
    <t>-1956309039</t>
  </si>
  <si>
    <t>20</t>
  </si>
  <si>
    <t>721174025</t>
  </si>
  <si>
    <t>Potrubí kanalizační z PP odpadní DN 110</t>
  </si>
  <si>
    <t>-130932893</t>
  </si>
  <si>
    <t>721174042</t>
  </si>
  <si>
    <t>Potrubí kanalizační z PP připojovací DN 40</t>
  </si>
  <si>
    <t>319037217</t>
  </si>
  <si>
    <t>"potrubí 1.NP" 3,52</t>
  </si>
  <si>
    <t>"potrubí 2.NP" 11,29</t>
  </si>
  <si>
    <t>"potrubí 3.NP" 6,31</t>
  </si>
  <si>
    <t>22</t>
  </si>
  <si>
    <t>721174043</t>
  </si>
  <si>
    <t>Potrubí kanalizační z PP připojovací DN 50</t>
  </si>
  <si>
    <t>-360461151</t>
  </si>
  <si>
    <t>"potrubí 1.NP" 8,91</t>
  </si>
  <si>
    <t>"potrubí 2.NP" 24,34</t>
  </si>
  <si>
    <t>23</t>
  </si>
  <si>
    <t>721174044</t>
  </si>
  <si>
    <t>Potrubí kanalizační z PP připojovací DN 75</t>
  </si>
  <si>
    <t>-1964720070</t>
  </si>
  <si>
    <t>"1.NP" 5,36</t>
  </si>
  <si>
    <t>24</t>
  </si>
  <si>
    <t>721174045</t>
  </si>
  <si>
    <t>Potrubí kanalizační z PP připojovací DN 110</t>
  </si>
  <si>
    <t>187279515</t>
  </si>
  <si>
    <t>"potrubí 1.NP" 1,55</t>
  </si>
  <si>
    <t>"potrubí 2.NP" 3</t>
  </si>
  <si>
    <t>"potrubí 3.NP" 2,94</t>
  </si>
  <si>
    <t>25</t>
  </si>
  <si>
    <t>721194104</t>
  </si>
  <si>
    <t>Vyvedení a upevnění odpadních výpustek DN 40</t>
  </si>
  <si>
    <t>kus</t>
  </si>
  <si>
    <t>-1264647984</t>
  </si>
  <si>
    <t>26</t>
  </si>
  <si>
    <t>721194105</t>
  </si>
  <si>
    <t>Vyvedení a upevnění odpadních výpustek DN 50</t>
  </si>
  <si>
    <t>-562731929</t>
  </si>
  <si>
    <t>27</t>
  </si>
  <si>
    <t>721194109</t>
  </si>
  <si>
    <t>Vyvedení a upevnění odpadních výpustek DN 100</t>
  </si>
  <si>
    <t>1296905456</t>
  </si>
  <si>
    <t>28</t>
  </si>
  <si>
    <t>721226512</t>
  </si>
  <si>
    <t>Zápachová uzávěrka podomítková pro pračku a myčku DN 50</t>
  </si>
  <si>
    <t>175894369</t>
  </si>
  <si>
    <t>6+6</t>
  </si>
  <si>
    <t>29</t>
  </si>
  <si>
    <t>721242106</t>
  </si>
  <si>
    <t>Lapač střešních splavenin z PP se zápachovou klapkou a lapacím košem DN 125</t>
  </si>
  <si>
    <t>-1345481094</t>
  </si>
  <si>
    <t>30</t>
  </si>
  <si>
    <t>721273153</t>
  </si>
  <si>
    <t>Hlavice ventilační polypropylen PP DN 110</t>
  </si>
  <si>
    <t>-2053964112</t>
  </si>
  <si>
    <t>4+4</t>
  </si>
  <si>
    <t>31</t>
  </si>
  <si>
    <t>721290111</t>
  </si>
  <si>
    <t>Zkouška těsnosti potrubí kanalizace vodou do DN 125</t>
  </si>
  <si>
    <t>-141516625</t>
  </si>
  <si>
    <t>19,69+40,16+105,60+19,34+38,63+9,25</t>
  </si>
  <si>
    <t>32</t>
  </si>
  <si>
    <t>721290112</t>
  </si>
  <si>
    <t>Zkouška těsnosti potrubí kanalizace vodou do DN 200</t>
  </si>
  <si>
    <t>-1146027850</t>
  </si>
  <si>
    <t>722</t>
  </si>
  <si>
    <t>Zdravotechnika - vnitřní vodovod</t>
  </si>
  <si>
    <t>33</t>
  </si>
  <si>
    <t>722174012R</t>
  </si>
  <si>
    <t>Potrubí vodovodní plastové PP-RCT PN 16 D 20 x 2,8 mm</t>
  </si>
  <si>
    <t>-739317011</t>
  </si>
  <si>
    <t>"potrubí 1.NP" 16,46+16,03</t>
  </si>
  <si>
    <t>"potrubí 2.NP" 85,10+81,35</t>
  </si>
  <si>
    <t>"potrubí 3.NP" 12,56+10,69</t>
  </si>
  <si>
    <t>34</t>
  </si>
  <si>
    <t>722174013R</t>
  </si>
  <si>
    <t>Potrubí vodovodní plastové PP-RCT PN 16 D 25 x 3,5 mm</t>
  </si>
  <si>
    <t>-1095406445</t>
  </si>
  <si>
    <t>"potrubí 1.NP" 17,04+12,56</t>
  </si>
  <si>
    <t>"potrubí 2.NP" 38,36+22,76</t>
  </si>
  <si>
    <t>35</t>
  </si>
  <si>
    <t>722174014R</t>
  </si>
  <si>
    <t>Potrubí vodovodní plastové PP-RCT PN 16 D 32 x 4,4 mm</t>
  </si>
  <si>
    <t>-325820259</t>
  </si>
  <si>
    <t>"potrubí 1.NP" 7,46</t>
  </si>
  <si>
    <t>36</t>
  </si>
  <si>
    <t>722174015R</t>
  </si>
  <si>
    <t>Potrubí vodovodní plastové PP-RCT PN 16 D 40 x 5,5 mm</t>
  </si>
  <si>
    <t>24268425</t>
  </si>
  <si>
    <t>"potrubí 1.NP" 2,20</t>
  </si>
  <si>
    <t>37</t>
  </si>
  <si>
    <t>722174087</t>
  </si>
  <si>
    <t>Potrubí vodovodní plastové PE do D 50 mm</t>
  </si>
  <si>
    <t>-506140974</t>
  </si>
  <si>
    <t>38</t>
  </si>
  <si>
    <t>722181221</t>
  </si>
  <si>
    <t>Ochrana vodovodního potrubí přilepenými termoizolačními trubicemi z PE tl do 9 mm DN do 22 mm</t>
  </si>
  <si>
    <t>-1029679529</t>
  </si>
  <si>
    <t>"studená voda" 16,46+85,10+12,56</t>
  </si>
  <si>
    <t>39</t>
  </si>
  <si>
    <t>722181222</t>
  </si>
  <si>
    <t>Ochrana vodovodního potrubí přilepenými termoizolačními trubicemi z PE tl do 9 mm DN do 45 mm</t>
  </si>
  <si>
    <t>1916996947</t>
  </si>
  <si>
    <t>"studená voda" 17,04+38,36</t>
  </si>
  <si>
    <t>40</t>
  </si>
  <si>
    <t>722181232</t>
  </si>
  <si>
    <t>Ochrana vodovodního potrubí přilepenými termoizolačními trubicemi z PE tl do 13 mm DN do 45 mm</t>
  </si>
  <si>
    <t>865091855</t>
  </si>
  <si>
    <t>"studená voda" 2,20</t>
  </si>
  <si>
    <t>41</t>
  </si>
  <si>
    <t>722181241</t>
  </si>
  <si>
    <t>Ochrana vodovodního potrubí přilepenými termoizolačními trubicemi z PE tl do 20 mm DN do 22 mm</t>
  </si>
  <si>
    <t>-1954859270</t>
  </si>
  <si>
    <t>"teplá voda" 16,03+81,35+10,69</t>
  </si>
  <si>
    <t>42</t>
  </si>
  <si>
    <t>722181252</t>
  </si>
  <si>
    <t>Ochrana vodovodního potrubí přilepenými termoizolačními trubicemi z PE tl do 25 mm DN do 45 mm</t>
  </si>
  <si>
    <t>-1124409971</t>
  </si>
  <si>
    <t>"teplá voda" 12,56+22,76</t>
  </si>
  <si>
    <t>43</t>
  </si>
  <si>
    <t>722220161</t>
  </si>
  <si>
    <t>Nástěnný komplet plastový PPR PN 20 DN 20 x G 1/2</t>
  </si>
  <si>
    <t>soubor</t>
  </si>
  <si>
    <t>1631311013</t>
  </si>
  <si>
    <t>44</t>
  </si>
  <si>
    <t>722232047</t>
  </si>
  <si>
    <t>Kohout kulový přímý G 6/4 PN 42 do 185°C vnitřní závit</t>
  </si>
  <si>
    <t>661216073</t>
  </si>
  <si>
    <t>45</t>
  </si>
  <si>
    <t>722290226</t>
  </si>
  <si>
    <t>Zkouška těsnosti vodovodního potrubí závitového do DN 50</t>
  </si>
  <si>
    <t>-148843917</t>
  </si>
  <si>
    <t>135,85+227,57+23,25</t>
  </si>
  <si>
    <t>46</t>
  </si>
  <si>
    <t>722290234</t>
  </si>
  <si>
    <t>Proplach a dezinfekce vodovodního potrubí do DN 80</t>
  </si>
  <si>
    <t>686720879</t>
  </si>
  <si>
    <t>725</t>
  </si>
  <si>
    <t>Zdravotechnika - zařizovací předměty</t>
  </si>
  <si>
    <t>47</t>
  </si>
  <si>
    <t>725112022</t>
  </si>
  <si>
    <t>Klozet keramický závěsný na nosné stěny s hlubokým splachováním odpad vodorovný</t>
  </si>
  <si>
    <t>2111597219</t>
  </si>
  <si>
    <t>5+5</t>
  </si>
  <si>
    <t>48</t>
  </si>
  <si>
    <t>725211603</t>
  </si>
  <si>
    <t>Umyvadlo keramické bílé šířky 600 mm bez krytu na sifon připevněné na stěnu šrouby</t>
  </si>
  <si>
    <t>591686348</t>
  </si>
  <si>
    <t>49</t>
  </si>
  <si>
    <t>725211703</t>
  </si>
  <si>
    <t>Umývátko keramické bílé stěnové šířky 450 mm připevněné na stěnu šrouby</t>
  </si>
  <si>
    <t>-551336125</t>
  </si>
  <si>
    <t>50</t>
  </si>
  <si>
    <t>725222116</t>
  </si>
  <si>
    <t>Vana bez armatur výtokových akrylátová se zápachovou uzávěrkou 1700x700 mm</t>
  </si>
  <si>
    <t>209013979</t>
  </si>
  <si>
    <t>2+2</t>
  </si>
  <si>
    <t>51</t>
  </si>
  <si>
    <t>725241112</t>
  </si>
  <si>
    <t>Vanička sprchová akrylátová čtvercová 900x900 mm</t>
  </si>
  <si>
    <t>1318728645</t>
  </si>
  <si>
    <t>52</t>
  </si>
  <si>
    <t>725244523</t>
  </si>
  <si>
    <t>Zástěna sprchová rohová rámová se skleněnou výplní tl. 4 a 5 mm dveře posuvné dvoudílné vstup z rohu na vaničku 900x900 mm</t>
  </si>
  <si>
    <t>1993713970</t>
  </si>
  <si>
    <t>53</t>
  </si>
  <si>
    <t>725319111</t>
  </si>
  <si>
    <t>Montáž dřezu ostatních typů - dřez součástí kuchyňské linky</t>
  </si>
  <si>
    <t>2094666363</t>
  </si>
  <si>
    <t>3+3</t>
  </si>
  <si>
    <t>54</t>
  </si>
  <si>
    <t>725813111</t>
  </si>
  <si>
    <t>Ventil rohový bez připojovací trubičky nebo flexi hadičky G 1/2</t>
  </si>
  <si>
    <t>-728692239</t>
  </si>
  <si>
    <t>16*2</t>
  </si>
  <si>
    <t>6*2</t>
  </si>
  <si>
    <t>55</t>
  </si>
  <si>
    <t>725813112</t>
  </si>
  <si>
    <t>Ventil rohový pračkový G 3/4</t>
  </si>
  <si>
    <t>-1209938084</t>
  </si>
  <si>
    <t>56</t>
  </si>
  <si>
    <t>725821325</t>
  </si>
  <si>
    <t>Baterie dřezová stojánková páková s otáčivým kulatým ústím a délkou ramínka 220 mm</t>
  </si>
  <si>
    <t>453392056</t>
  </si>
  <si>
    <t>57</t>
  </si>
  <si>
    <t>725822611</t>
  </si>
  <si>
    <t>Baterie umyvadlová stojánková páková bez výpusti</t>
  </si>
  <si>
    <t>-260007366</t>
  </si>
  <si>
    <t>8+8</t>
  </si>
  <si>
    <t>58</t>
  </si>
  <si>
    <t>725831313</t>
  </si>
  <si>
    <t>Baterie vanová nástěnná páková s příslušenstvím a pohyblivým držákem</t>
  </si>
  <si>
    <t>-1749742729</t>
  </si>
  <si>
    <t>59</t>
  </si>
  <si>
    <t>725841311</t>
  </si>
  <si>
    <t>Baterie sprchová nástěnná pákové, vč.sprchové soupravy</t>
  </si>
  <si>
    <t>366951421</t>
  </si>
  <si>
    <t>726</t>
  </si>
  <si>
    <t>Zdravotechnika - předstěnové instalace</t>
  </si>
  <si>
    <t>60</t>
  </si>
  <si>
    <t>726111031</t>
  </si>
  <si>
    <t>Instalační předstěna - klozet s ovládáním zepředu v 1080 mm závěsný do masivní zděné kce</t>
  </si>
  <si>
    <t>1015899641</t>
  </si>
  <si>
    <t>D.1.4.4 - Vytápění</t>
  </si>
  <si>
    <t xml:space="preserve">    3 - Svislé a kompletní konstrukce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</si>
  <si>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</si>
  <si>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</si>
  <si>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</si>
  <si>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</si>
  <si>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</si>
  <si>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</si>
  <si>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OST - OST</t>
  </si>
  <si>
    <t>VRN - Vedlejší rozpočtové náklady</t>
  </si>
  <si>
    <t xml:space="preserve">    VRN1 - Průzkumné, geodetické a projektové práce</t>
  </si>
  <si>
    <t xml:space="preserve">    VRN4 - Inženýrská činnost</t>
  </si>
  <si>
    <t>132201201</t>
  </si>
  <si>
    <t>Hloubení rýh š do 2000 mm v hornině tř. 3 objemu do 100 m3</t>
  </si>
  <si>
    <t>-1402081268</t>
  </si>
  <si>
    <t>1,00*0,60*(58,00+2,00)</t>
  </si>
  <si>
    <t>765131224</t>
  </si>
  <si>
    <t>133202011</t>
  </si>
  <si>
    <t>Hloubení šachet ručním nebo pneum nářadím v soudržných horninách tř. 3, plocha výkopu do 4 m2</t>
  </si>
  <si>
    <t>-2083778172</t>
  </si>
  <si>
    <t>armaturní šachta</t>
  </si>
  <si>
    <t>2,00*1,50*2,01</t>
  </si>
  <si>
    <t>133202019</t>
  </si>
  <si>
    <t>Příplatek za lepivost u hloubení šachet ručním nebo pneum nářadím v horninách tř. 3</t>
  </si>
  <si>
    <t>2123468709</t>
  </si>
  <si>
    <t>151101201</t>
  </si>
  <si>
    <t>Zřízení příložného pažení stěn výkopu hl do 4 m</t>
  </si>
  <si>
    <t>839811567</t>
  </si>
  <si>
    <t>(2,00+1,50)*2*2,01</t>
  </si>
  <si>
    <t>151101211</t>
  </si>
  <si>
    <t>Odstranění příložného pažení stěn hl do 4 m</t>
  </si>
  <si>
    <t>1299547816</t>
  </si>
  <si>
    <t>151101301</t>
  </si>
  <si>
    <t>Zřízení rozepření stěn při pažení příložném hl do 4 m</t>
  </si>
  <si>
    <t>-779557512</t>
  </si>
  <si>
    <t>151101311</t>
  </si>
  <si>
    <t>Odstranění rozepření stěn při pažení příložném hl do 4 m</t>
  </si>
  <si>
    <t>-1031461330</t>
  </si>
  <si>
    <t>-2014427570</t>
  </si>
  <si>
    <t>6,03</t>
  </si>
  <si>
    <t>-269646008</t>
  </si>
  <si>
    <t>1,00*0,10*(58,00+2,00)</t>
  </si>
  <si>
    <t>1,439*1,139*2,01</t>
  </si>
  <si>
    <t>2095281125</t>
  </si>
  <si>
    <t>-1340300105</t>
  </si>
  <si>
    <t>9,294*1,70</t>
  </si>
  <si>
    <t>114923737</t>
  </si>
  <si>
    <t>36-21-6</t>
  </si>
  <si>
    <t>6,03-3,294</t>
  </si>
  <si>
    <t>-1998606550</t>
  </si>
  <si>
    <t>1,00*0,35*(58,00+2,00)</t>
  </si>
  <si>
    <t>175111109</t>
  </si>
  <si>
    <t>Příplatek k obsypání potrubí za ruční prohození sypaninysítem, uložené do 3 m</t>
  </si>
  <si>
    <t>-861484300</t>
  </si>
  <si>
    <t>Svislé a kompletní konstrukce</t>
  </si>
  <si>
    <t>388129320</t>
  </si>
  <si>
    <t>Montáž ŽB dílců prefabrikovaných kanálů pro IS uzavřeného profilu hmotnosti do 4 t</t>
  </si>
  <si>
    <t>200498919</t>
  </si>
  <si>
    <t>388129720</t>
  </si>
  <si>
    <t>Montáž ŽB krycích desek prefabrikovaných kanálů pro IS hmotnosti do 1 t</t>
  </si>
  <si>
    <t>55030616</t>
  </si>
  <si>
    <t>PFB.1140012</t>
  </si>
  <si>
    <t>Šachty vodoměrné 1439/1139/2001</t>
  </si>
  <si>
    <t>-928259618</t>
  </si>
  <si>
    <t>PFB.1140051</t>
  </si>
  <si>
    <t>Zákrytová deska 144/139/20 ZD1 - D400</t>
  </si>
  <si>
    <t>-300039648</t>
  </si>
  <si>
    <t>Lože pod potrubí otevřený výkop ze štěrkopísku</t>
  </si>
  <si>
    <t>-1511439433</t>
  </si>
  <si>
    <t>866211005</t>
  </si>
  <si>
    <t>Montáž potrubí předizolovaného ocelového DN 50 vnějšího průměru D 160 mm</t>
  </si>
  <si>
    <t>146423911</t>
  </si>
  <si>
    <t>866231006</t>
  </si>
  <si>
    <t>Montáž potrubí předizolovaného ocelového DN 65 vnějšího průměru D 180 mm</t>
  </si>
  <si>
    <t>-1392260249</t>
  </si>
  <si>
    <t>867211005</t>
  </si>
  <si>
    <t>Spojka potrubí předizolovaného ocelového DN 50 vnějšího průměru D 160 mm</t>
  </si>
  <si>
    <t>-204839033</t>
  </si>
  <si>
    <t>867231006</t>
  </si>
  <si>
    <t>Spojka potrubí předizolovaného ocelového DN 65 vnějšího průměru D 180 mm</t>
  </si>
  <si>
    <t>-621624939</t>
  </si>
  <si>
    <t>552101001</t>
  </si>
  <si>
    <t>Předizolované potrubí Twin 50, 2x50x4.6 /200</t>
  </si>
  <si>
    <t>256</t>
  </si>
  <si>
    <t>64</t>
  </si>
  <si>
    <t>1207019747</t>
  </si>
  <si>
    <t>58*1,05 'Přepočtené koeficientem množství</t>
  </si>
  <si>
    <t>552101011</t>
  </si>
  <si>
    <t>Předizolované potrubí Twin 63, 2x63x5.8 /200</t>
  </si>
  <si>
    <t>-1970150536</t>
  </si>
  <si>
    <t>2*1,05 'Přepočtené koeficientem množství</t>
  </si>
  <si>
    <t>552101021</t>
  </si>
  <si>
    <t>Domovní přípojka twin 50x4.6/200 (PN6)</t>
  </si>
  <si>
    <t>-940904787</t>
  </si>
  <si>
    <t>552101031</t>
  </si>
  <si>
    <t>Pryžová koncová zátka, Twin 200, pro 2x40-50-63</t>
  </si>
  <si>
    <t>182280654</t>
  </si>
  <si>
    <t>552101041</t>
  </si>
  <si>
    <t>Přechodová spojka 50x4.6-G1 1/4 AG, 6 bar</t>
  </si>
  <si>
    <t>-791964952</t>
  </si>
  <si>
    <t>552101042</t>
  </si>
  <si>
    <t>přechodová spojka 63x5.8-G2 AG, 6 bar</t>
  </si>
  <si>
    <t>1260137233</t>
  </si>
  <si>
    <t>552101051</t>
  </si>
  <si>
    <t>podélná spojovací sada 200/175, se dvěma smrštitělnými manžetami</t>
  </si>
  <si>
    <t>-2101035359</t>
  </si>
  <si>
    <t>552101061</t>
  </si>
  <si>
    <t>Dvojitá spojka 50x4.6-50x4.6, 6 bar</t>
  </si>
  <si>
    <t>-2090865420</t>
  </si>
  <si>
    <t>552101071</t>
  </si>
  <si>
    <t>Stěnová průchodka 175/200 (bez odolnosti proti tlakové vodě)</t>
  </si>
  <si>
    <t>-1983220105</t>
  </si>
  <si>
    <t>552101081</t>
  </si>
  <si>
    <t>Izolační sada T-kusu 200/175/140</t>
  </si>
  <si>
    <t>-1120223070</t>
  </si>
  <si>
    <t>552101091</t>
  </si>
  <si>
    <t>T-kus 40+50, G1 1/4 IG, včetně O-kroužku</t>
  </si>
  <si>
    <t>-573935138</t>
  </si>
  <si>
    <t>552101093</t>
  </si>
  <si>
    <t>hrdlo pro pevný bod 40+50, G1 1/4 IG /R1 1/4 AG, včetně O-kroužku</t>
  </si>
  <si>
    <t>-855475183</t>
  </si>
  <si>
    <t>892241111</t>
  </si>
  <si>
    <t>Tlaková zkouška vodou potrubí do 80</t>
  </si>
  <si>
    <t>780856501</t>
  </si>
  <si>
    <t>58,00+2,00</t>
  </si>
  <si>
    <t>965275832</t>
  </si>
  <si>
    <t>998276101</t>
  </si>
  <si>
    <t>Přesun hmot pro trubní vedení z trub z plastických hmot otevřený výkop</t>
  </si>
  <si>
    <t>-613694884</t>
  </si>
  <si>
    <t>713</t>
  </si>
  <si>
    <t>Izolace tepelné</t>
  </si>
  <si>
    <t>713463131</t>
  </si>
  <si>
    <t>Montáž izolace tepelné potrubí potrubními pouzdry bez úpravy slepenými 1x tl izolace do 25 mm</t>
  </si>
  <si>
    <t>-1161110797</t>
  </si>
  <si>
    <t>55+15</t>
  </si>
  <si>
    <t>713463132</t>
  </si>
  <si>
    <t>Montáž izolace tepelné potrubí potrubními pouzdry bez úpravy slepenými 1x tl izolace do 50 mm</t>
  </si>
  <si>
    <t>1610013097</t>
  </si>
  <si>
    <t>15,00*2+55</t>
  </si>
  <si>
    <t>63154400</t>
  </si>
  <si>
    <t>pouzdro izolační potrubní max. 400 °C 18/25 mm</t>
  </si>
  <si>
    <t>-962755361</t>
  </si>
  <si>
    <t>55*1,1 'Přepočtené koeficientem množství</t>
  </si>
  <si>
    <t>63154401</t>
  </si>
  <si>
    <t>pouzdro izolační potrubní max. 400 °C 28/25 mm</t>
  </si>
  <si>
    <t>1393274275</t>
  </si>
  <si>
    <t>15*1,1 'Přepočtené koeficientem množství</t>
  </si>
  <si>
    <t>63154422</t>
  </si>
  <si>
    <t>pouzdro izolační potrubní max. 400 °C 35/30 mm</t>
  </si>
  <si>
    <t>888219725</t>
  </si>
  <si>
    <t>63154423</t>
  </si>
  <si>
    <t>pouzdro izolační potrubní max. 400 °C 42/30 mm</t>
  </si>
  <si>
    <t>2140765291</t>
  </si>
  <si>
    <t>63154439</t>
  </si>
  <si>
    <t>pouzdro izolační potrubní max. 400 °C 54/30 mm</t>
  </si>
  <si>
    <t>-499765391</t>
  </si>
  <si>
    <t>998713202</t>
  </si>
  <si>
    <t>Přesun hmot procentní pro izolace tepelné v objektech v do 12 m</t>
  </si>
  <si>
    <t>%</t>
  </si>
  <si>
    <t>-734523386</t>
  </si>
  <si>
    <t>732</t>
  </si>
  <si>
    <t>Ústřední vytápění - strojovny</t>
  </si>
  <si>
    <t>732211235R</t>
  </si>
  <si>
    <t>Montáž bytové stanice pro přípravu teplé vody s jedním směšovaným okruhem vytápění, vč.příslušenství</t>
  </si>
  <si>
    <t>-672869347</t>
  </si>
  <si>
    <t>484301151</t>
  </si>
  <si>
    <t>Bytová stanice pro decentralizovanou přípravu teplé vody s jedním směšovaným okruhem vytápění 19 l/min</t>
  </si>
  <si>
    <t>-1453704427</t>
  </si>
  <si>
    <t>484301161</t>
  </si>
  <si>
    <t>Připojovací set kulových kohoutů</t>
  </si>
  <si>
    <t>-1414726478</t>
  </si>
  <si>
    <t>484301162</t>
  </si>
  <si>
    <t>Podomítková skříň CP</t>
  </si>
  <si>
    <t>598596713</t>
  </si>
  <si>
    <t>484301163</t>
  </si>
  <si>
    <t>Prostorový termostat 230V</t>
  </si>
  <si>
    <t>-430452522</t>
  </si>
  <si>
    <t>998732202</t>
  </si>
  <si>
    <t>Přesun hmot procentní pro strojovny v objektech v do 12 m</t>
  </si>
  <si>
    <t>-1794460371</t>
  </si>
  <si>
    <t>733</t>
  </si>
  <si>
    <t>Ústřední vytápění - rozvodné potrubí</t>
  </si>
  <si>
    <t>733322221R</t>
  </si>
  <si>
    <t>Potrubí plastohliníkové D 16x2,0, vč.tvarovek a montáže</t>
  </si>
  <si>
    <t>277224484</t>
  </si>
  <si>
    <t>733322223R</t>
  </si>
  <si>
    <t>Potrubí plastohliníkové D 25x2,5, vč.tvarovek a montáže</t>
  </si>
  <si>
    <t>-896437992</t>
  </si>
  <si>
    <t>733322224R</t>
  </si>
  <si>
    <t>Potrubí plastohliníkové D 32x3,0, vč.tvarovek a montáže</t>
  </si>
  <si>
    <t>1641063877</t>
  </si>
  <si>
    <t>733322225R</t>
  </si>
  <si>
    <t>Potrubí plastohliníkové D 40x4,0, vč.tvarovek a montáže</t>
  </si>
  <si>
    <t>1674263969</t>
  </si>
  <si>
    <t>733322226R</t>
  </si>
  <si>
    <t>Potrubí plastohliníkové D 50x4,5, vč.tvarovek a montáže</t>
  </si>
  <si>
    <t>727682338</t>
  </si>
  <si>
    <t>733391101</t>
  </si>
  <si>
    <t>Zkouška těsnosti potrubí plastové do D 32x3,0</t>
  </si>
  <si>
    <t>-1803398735</t>
  </si>
  <si>
    <t>2405</t>
  </si>
  <si>
    <t>55+15+55</t>
  </si>
  <si>
    <t>733391102</t>
  </si>
  <si>
    <t>Zkouška těsnosti potrubí plastové do D 50x4,6</t>
  </si>
  <si>
    <t>-995382406</t>
  </si>
  <si>
    <t>15+15</t>
  </si>
  <si>
    <t>61</t>
  </si>
  <si>
    <t>998733202</t>
  </si>
  <si>
    <t>Přesun hmot procentní pro rozvody potrubí v objektech v do 12 m</t>
  </si>
  <si>
    <t>700370218</t>
  </si>
  <si>
    <t>734</t>
  </si>
  <si>
    <t>Ústřední vytápění - armatury</t>
  </si>
  <si>
    <t>62</t>
  </si>
  <si>
    <t>734209113</t>
  </si>
  <si>
    <t>Montáž armatury závitové s dvěma závity G 1/2</t>
  </si>
  <si>
    <t>1393385597</t>
  </si>
  <si>
    <t>63</t>
  </si>
  <si>
    <t>6000052489</t>
  </si>
  <si>
    <t>Vyvažovací ventil STAD DN 15 s vypouštěním PN25</t>
  </si>
  <si>
    <t>-935556055</t>
  </si>
  <si>
    <t>6000052589</t>
  </si>
  <si>
    <t>Ventil STAP DN 15</t>
  </si>
  <si>
    <t>1758025863</t>
  </si>
  <si>
    <t>65</t>
  </si>
  <si>
    <t>734211120</t>
  </si>
  <si>
    <t>Ventil závitový odvzdušňovací G 1/2 PN 14 do 120°C automatický</t>
  </si>
  <si>
    <t>-623642869</t>
  </si>
  <si>
    <t>66</t>
  </si>
  <si>
    <t>734221682</t>
  </si>
  <si>
    <t>Termostatická hlavice kapalinová PN 10 do 110°C otopných těles VK</t>
  </si>
  <si>
    <t>482878973</t>
  </si>
  <si>
    <t>67</t>
  </si>
  <si>
    <t>734261402</t>
  </si>
  <si>
    <t>Armatura připojovací rohová G 1/2x18 PN 10 do 110°C radiátorů typu VK - H šroubení</t>
  </si>
  <si>
    <t>-314198514</t>
  </si>
  <si>
    <t>68</t>
  </si>
  <si>
    <t>734291123</t>
  </si>
  <si>
    <t>Kohout plnící a vypouštěcí G 1/2 PN 10 do 90°C závitový</t>
  </si>
  <si>
    <t>-132125550</t>
  </si>
  <si>
    <t>69</t>
  </si>
  <si>
    <t>734292714</t>
  </si>
  <si>
    <t>Kohout kulový přímý G 3/4 PN 42 do 185°C vnitřní závit</t>
  </si>
  <si>
    <t>63938218</t>
  </si>
  <si>
    <t>70</t>
  </si>
  <si>
    <t>998734202</t>
  </si>
  <si>
    <t>Přesun hmot procentní pro armatury v objektech v do 12 m</t>
  </si>
  <si>
    <t>1053968821</t>
  </si>
  <si>
    <t>735</t>
  </si>
  <si>
    <t>Ústřední vytápění - otopná tělesa</t>
  </si>
  <si>
    <t>71</t>
  </si>
  <si>
    <t>735000912</t>
  </si>
  <si>
    <t>Vyregulování ventilu nebo kohoutu dvojregulačního s termostatickým ovládáním</t>
  </si>
  <si>
    <t>916781708</t>
  </si>
  <si>
    <t>72</t>
  </si>
  <si>
    <t>735152557</t>
  </si>
  <si>
    <t>Otopné těleso panelové VK dvoudeskové 2 přídavné přestupní plochy výška/délka 500/1000mm výkon 1452W</t>
  </si>
  <si>
    <t>1558868189</t>
  </si>
  <si>
    <t>73</t>
  </si>
  <si>
    <t>735511010</t>
  </si>
  <si>
    <t>Podlahové vytápění - rozvodné potrubí polyethylen PE-Xa 17x2,0 mm pro systémovou desku rozteč 200 mm, vč.diagonálního pásu pro uchycení potrubí a chráničky (suchý zip) na potrubí</t>
  </si>
  <si>
    <t>2024730811</t>
  </si>
  <si>
    <t>74</t>
  </si>
  <si>
    <t>735511027</t>
  </si>
  <si>
    <t>Podlahové vytápění - systémová deska s kombinovanou tepelnou a kročejovou izolací, vč.oboustranného pásu pro spojování desek</t>
  </si>
  <si>
    <t>147442085</t>
  </si>
  <si>
    <t>75</t>
  </si>
  <si>
    <t>735511062</t>
  </si>
  <si>
    <t>Podlahové vytápění - obvodový dilatační pás samolepící s folií</t>
  </si>
  <si>
    <t>1170736979</t>
  </si>
  <si>
    <t>76</t>
  </si>
  <si>
    <t>735511081R</t>
  </si>
  <si>
    <t>Podlahové vytápění - rozdělovač plastový s průtokoměry jednookruhový, vč.základní sady pro modulární plastový rozdělovač a sady regulačních kul.ventilů G 1"</t>
  </si>
  <si>
    <t>pár</t>
  </si>
  <si>
    <t>-225089606</t>
  </si>
  <si>
    <t>77</t>
  </si>
  <si>
    <t>735511083</t>
  </si>
  <si>
    <t>Podlahové vytápění - rozdělovač plastový s průtokoměry čtyřokruhový, vč.základní sady pro modulární plastový rozdělovač a sady regulačních kul.ventilů G 1"</t>
  </si>
  <si>
    <t>-994577229</t>
  </si>
  <si>
    <t>78</t>
  </si>
  <si>
    <t>735511085</t>
  </si>
  <si>
    <t>Podlahové vytápění - rozdělovač plastový s průtokoměry šestiokruhový, vč.základní sady pro modulární plastový rozdělovač a sady regulačních kul.ventilů G 1"</t>
  </si>
  <si>
    <t>-641189813</t>
  </si>
  <si>
    <t>79</t>
  </si>
  <si>
    <t>735511101R</t>
  </si>
  <si>
    <t>Skříň rozdělovače, pod omítku, 550x760x110 mm</t>
  </si>
  <si>
    <t>-1463429120</t>
  </si>
  <si>
    <t>7+1</t>
  </si>
  <si>
    <t>80</t>
  </si>
  <si>
    <t>735511102R</t>
  </si>
  <si>
    <t>Skříň rozdělovače, pod omítku, 700x760x110 mm</t>
  </si>
  <si>
    <t>860585114</t>
  </si>
  <si>
    <t>81</t>
  </si>
  <si>
    <t>735511138</t>
  </si>
  <si>
    <t>Podlahové vytápění - svěrné šroubení se závitem EK 3/4" pro připojení potrubí 17x2,0 mm</t>
  </si>
  <si>
    <t>-1381175381</t>
  </si>
  <si>
    <t>998735202</t>
  </si>
  <si>
    <t>Přesun hmot procentní pro otopná tělesa v objektech v do 12 m</t>
  </si>
  <si>
    <t>-1827802532</t>
  </si>
  <si>
    <t>Práce a dodávky M</t>
  </si>
  <si>
    <t>230120043</t>
  </si>
  <si>
    <t>Čištění potrubí profukováním nebo proplachováním DN 50</t>
  </si>
  <si>
    <t>560259997</t>
  </si>
  <si>
    <t>230120044</t>
  </si>
  <si>
    <t>Čištění potrubí profukováním nebo proplachováním DN 65</t>
  </si>
  <si>
    <t>-712503715</t>
  </si>
  <si>
    <t>OST</t>
  </si>
  <si>
    <t>OST01</t>
  </si>
  <si>
    <t>Napuštění a propláchnutí systému, topná zkouška</t>
  </si>
  <si>
    <t>hod</t>
  </si>
  <si>
    <t>262144</t>
  </si>
  <si>
    <t>-1981284923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</si>
  <si>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</si>
  <si>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</si>
  <si>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</si>
  <si>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</si>
  <si>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</si>
  <si>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</si>
  <si>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</si>
  <si>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</si>
  <si>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1035718937</t>
  </si>
  <si>
    <t>012303000</t>
  </si>
  <si>
    <t>Geodetické práce po výstavbě</t>
  </si>
  <si>
    <t>868477112</t>
  </si>
  <si>
    <t>VRN4</t>
  </si>
  <si>
    <t>Inženýrská činnost</t>
  </si>
  <si>
    <t>045002000</t>
  </si>
  <si>
    <t>Kompletační a koordinační činnost</t>
  </si>
  <si>
    <t>-1097754706</t>
  </si>
  <si>
    <t>IO 01 - Vodovodní přípojka</t>
  </si>
  <si>
    <t>621478557</t>
  </si>
  <si>
    <t>vodovodní přípojka</t>
  </si>
  <si>
    <t>0,80*1,60*2,00</t>
  </si>
  <si>
    <t>rozšíření pro armaturní šachtu</t>
  </si>
  <si>
    <t>2,00*2,00*1,80</t>
  </si>
  <si>
    <t>771090283</t>
  </si>
  <si>
    <t>1511441272</t>
  </si>
  <si>
    <t>1,60*2,00*2</t>
  </si>
  <si>
    <t>2,00*4*1,80</t>
  </si>
  <si>
    <t>-226803903</t>
  </si>
  <si>
    <t>-1679871333</t>
  </si>
  <si>
    <t>-426596744</t>
  </si>
  <si>
    <t>0,80*(0,10+0,33)*2,00</t>
  </si>
  <si>
    <t>3,14*1,60*1,80*0,20</t>
  </si>
  <si>
    <t>-1180229565</t>
  </si>
  <si>
    <t>2,497</t>
  </si>
  <si>
    <t>-1922200118</t>
  </si>
  <si>
    <t>2,497*1,70</t>
  </si>
  <si>
    <t>-34377673</t>
  </si>
  <si>
    <t>9,76-2,497</t>
  </si>
  <si>
    <t>-1109319120</t>
  </si>
  <si>
    <t>1,20*0,33*2,00</t>
  </si>
  <si>
    <t>1603998880</t>
  </si>
  <si>
    <t>0,792*1,70*1,12</t>
  </si>
  <si>
    <t>-1751361371</t>
  </si>
  <si>
    <t>0,80*0,10*2,00</t>
  </si>
  <si>
    <t>871171211</t>
  </si>
  <si>
    <t>Montáž potrubí z PE100 SDR 11 otevřený výkop svařovaných elektrotvarovkou D 40 x 3,7 mm</t>
  </si>
  <si>
    <t>1838190625</t>
  </si>
  <si>
    <t>28613525</t>
  </si>
  <si>
    <t>potrubí třívrstvé PE100 RC SDR11 40x3,70 dl 12m</t>
  </si>
  <si>
    <t>-1666696965</t>
  </si>
  <si>
    <t>2*1,03 'Přepočtené koeficientem množství</t>
  </si>
  <si>
    <t>891162211</t>
  </si>
  <si>
    <t>Montáž závitového vodoměru G 1 v šachtě</t>
  </si>
  <si>
    <t>795952125</t>
  </si>
  <si>
    <t>38821519</t>
  </si>
  <si>
    <t>vodoměr domovní tlak PN25 Qn 10 DN32 300 mm</t>
  </si>
  <si>
    <t>-1484754666</t>
  </si>
  <si>
    <t>891173111</t>
  </si>
  <si>
    <t>Montáž vodovodního ventilu hlavního pro přípojky DN 32</t>
  </si>
  <si>
    <t>-537798676</t>
  </si>
  <si>
    <t>GCM.R250X006</t>
  </si>
  <si>
    <t>Kulový kohout, PN 35, T 185 C, chromovaný, R250D, 1"1/4 červený</t>
  </si>
  <si>
    <t>2046165738</t>
  </si>
  <si>
    <t>55114218</t>
  </si>
  <si>
    <t>kohout kulový s vypouštěním PN 35 T 185°C chromovaný R250DS 1"1/4</t>
  </si>
  <si>
    <t>-678178397</t>
  </si>
  <si>
    <t>55117235</t>
  </si>
  <si>
    <t>filtr závitový mosaz závit vnitřní-vnitřní PN 16 T 120°C 5/4"</t>
  </si>
  <si>
    <t>-405161455</t>
  </si>
  <si>
    <t>55118683</t>
  </si>
  <si>
    <t>ventil zpětný závitový PN 10 T 110°C mosaz 1 1/4"</t>
  </si>
  <si>
    <t>1784076858</t>
  </si>
  <si>
    <t>891379111</t>
  </si>
  <si>
    <t>Montáž navrtávacích pasů na potrubí z jakýchkoli trub DN 300</t>
  </si>
  <si>
    <t>156438930</t>
  </si>
  <si>
    <t>HWL.380030005416</t>
  </si>
  <si>
    <t>PAS NAVRTÁVACÍ S UZÁVĚREM 300-5/4''</t>
  </si>
  <si>
    <t>814848544</t>
  </si>
  <si>
    <t>42291056</t>
  </si>
  <si>
    <t>souprava zemní pro navrtávací pas s kohoutem Rd 1,25m</t>
  </si>
  <si>
    <t>826866903</t>
  </si>
  <si>
    <t>892233122</t>
  </si>
  <si>
    <t>Proplach a dezinfekce vodovodního potrubí DN od 40 do 70</t>
  </si>
  <si>
    <t>232959662</t>
  </si>
  <si>
    <t>1064223772</t>
  </si>
  <si>
    <t>893811163</t>
  </si>
  <si>
    <t>Osazení vodoměrné šachty kruhové z PP samonosné pro běžné zatížení průměru do 1,2 m hloubky do 1,6 m</t>
  </si>
  <si>
    <t>1124431881</t>
  </si>
  <si>
    <t>56230594</t>
  </si>
  <si>
    <t>šachta vodoměrná samonosná kruhová 1,2/1,5 m, vč.hliníkového žebříku</t>
  </si>
  <si>
    <t>-296212641</t>
  </si>
  <si>
    <t>899102112</t>
  </si>
  <si>
    <t>Osazení poklopů litinových nebo ocelových včetně rámů pro třídu zatížení A15, A50</t>
  </si>
  <si>
    <t>-1754171014</t>
  </si>
  <si>
    <t>28661936</t>
  </si>
  <si>
    <t>poklop kompozitový tř.zatížení A15</t>
  </si>
  <si>
    <t>-523019867</t>
  </si>
  <si>
    <t>899401111</t>
  </si>
  <si>
    <t>Osazení poklopů litinových ventilových</t>
  </si>
  <si>
    <t>-784581017</t>
  </si>
  <si>
    <t>42291402</t>
  </si>
  <si>
    <t>poklop litinový ventilový</t>
  </si>
  <si>
    <t>-147308510</t>
  </si>
  <si>
    <t>18221948</t>
  </si>
  <si>
    <t>1540856638</t>
  </si>
  <si>
    <t>-971868904</t>
  </si>
  <si>
    <t>764994140</t>
  </si>
  <si>
    <t>905550409</t>
  </si>
  <si>
    <t>IO 02 - Přípojka jednotné kanalizace</t>
  </si>
  <si>
    <t>119001405</t>
  </si>
  <si>
    <t>Dočasné zajištění potrubí z PE DN do 200 mm</t>
  </si>
  <si>
    <t>CS ÚRS 2019 02</t>
  </si>
  <si>
    <t>-932068822</t>
  </si>
  <si>
    <t>119001421</t>
  </si>
  <si>
    <t>Dočasné zajištění kabelů a kabelových tratí ze 3 volně ložených kabelů</t>
  </si>
  <si>
    <t>-1547089646</t>
  </si>
  <si>
    <t>120001101</t>
  </si>
  <si>
    <t>Příplatek za ztížení odkopávky nebo prokkopávky v blízkosti inženýrských sítí</t>
  </si>
  <si>
    <t>1352315956</t>
  </si>
  <si>
    <t>20,965*0,30</t>
  </si>
  <si>
    <t>-1152888294</t>
  </si>
  <si>
    <t>0,80*(0,70+1,05)/2*11,85</t>
  </si>
  <si>
    <t>0,80*(1,21+1,92)/2*10,12</t>
  </si>
  <si>
    <t>-1442497271</t>
  </si>
  <si>
    <t>1278997278</t>
  </si>
  <si>
    <t>uvažováno pažení od hl.výkopu 1,30 m</t>
  </si>
  <si>
    <t>6,60*(1,30+1,92)/2*2</t>
  </si>
  <si>
    <t>269861100</t>
  </si>
  <si>
    <t>793101847</t>
  </si>
  <si>
    <t>0,80*(1,00+1,05)/2*5,80</t>
  </si>
  <si>
    <t>-1214691934</t>
  </si>
  <si>
    <t>7,909+1,758</t>
  </si>
  <si>
    <t>871385366</t>
  </si>
  <si>
    <t>1288938362</t>
  </si>
  <si>
    <t>9,667*1,60</t>
  </si>
  <si>
    <t>174101101a</t>
  </si>
  <si>
    <t>Zásyp jam, šachet rýh nebo kolem objektů sypaninou se zhutněním - zeminou</t>
  </si>
  <si>
    <t>-1595209034</t>
  </si>
  <si>
    <t>-(7,909+1,758)</t>
  </si>
  <si>
    <t>175151101</t>
  </si>
  <si>
    <t>Obsypání potrubí strojně sypaninou bez prohození, uloženou do 3 m</t>
  </si>
  <si>
    <t>-860130521</t>
  </si>
  <si>
    <t>0,80*0,45*(11,85+10,12)</t>
  </si>
  <si>
    <t>58337344</t>
  </si>
  <si>
    <t>štěrkopísek frakce 0/32</t>
  </si>
  <si>
    <t>1425847801</t>
  </si>
  <si>
    <t>10,909*2 'Přepočtené koeficientem množství</t>
  </si>
  <si>
    <t>451572111</t>
  </si>
  <si>
    <t>Lože pod potrubí otevřený výkop z kameniva drobného těženého</t>
  </si>
  <si>
    <t>1738713417</t>
  </si>
  <si>
    <t>0,80*0,10*(11,85+10,12)</t>
  </si>
  <si>
    <t>817314111R</t>
  </si>
  <si>
    <t>Napojení potrubí DN 150 na stávající šachty a trouby</t>
  </si>
  <si>
    <t>-448486044</t>
  </si>
  <si>
    <t>871315221</t>
  </si>
  <si>
    <t>Kanalizační potrubí z tvrdého PVC jednovrstvé tuhost třídy SN8 DN 160</t>
  </si>
  <si>
    <t>-849388446</t>
  </si>
  <si>
    <t>894812311</t>
  </si>
  <si>
    <t>Revizní a čistící šachta z PP typ DN 600/160 šachtové dno průtočné</t>
  </si>
  <si>
    <t>-221409150</t>
  </si>
  <si>
    <t>894812332</t>
  </si>
  <si>
    <t>Revizní a čistící šachta z PP DN 600 šachtová roura korugovaná světlé hloubky 2000 mm</t>
  </si>
  <si>
    <t>764923754</t>
  </si>
  <si>
    <t>894812339</t>
  </si>
  <si>
    <t>Příplatek k rourám revizní a čistící šachty z PP DN 600 za uříznutí šachtové roury</t>
  </si>
  <si>
    <t>-1437957066</t>
  </si>
  <si>
    <t>894812357</t>
  </si>
  <si>
    <t>Revizní a čistící šachta z PP DN 600 poklop litinový pro třídu zatížení B125 s teleskopickým adaptérem</t>
  </si>
  <si>
    <t>1551031986</t>
  </si>
  <si>
    <t>2039857794</t>
  </si>
  <si>
    <t>777439440</t>
  </si>
  <si>
    <t>520865238</t>
  </si>
  <si>
    <t>735164254</t>
  </si>
  <si>
    <t xml:space="preserve">Otopné těleso trubkové  1220/750 mm </t>
  </si>
  <si>
    <t>přidána 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</si>
</sst>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color rgb="FFFF000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1" fillId="5" borderId="22" xfId="0" applyFont="1" applyFill="1" applyBorder="1" applyAlignment="1" applyProtection="1">
      <alignment horizontal="center" vertical="center"/>
      <protection locked="0"/>
    </xf>
    <xf numFmtId="49" fontId="21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center" vertical="center" wrapText="1"/>
      <protection locked="0"/>
    </xf>
    <xf numFmtId="167" fontId="21" fillId="5" borderId="22" xfId="0" applyNumberFormat="1" applyFont="1" applyFill="1" applyBorder="1" applyAlignment="1" applyProtection="1">
      <alignment vertical="center"/>
      <protection locked="0"/>
    </xf>
    <xf numFmtId="4" fontId="21" fillId="5" borderId="22" xfId="0" applyNumberFormat="1" applyFont="1" applyFill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opLeftCell="A3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34" t="s">
        <v>5</v>
      </c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27" t="s">
        <v>13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29" t="s">
        <v>15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25</v>
      </c>
      <c r="AN20" s="25" t="s">
        <v>1</v>
      </c>
      <c r="AR20" s="21"/>
      <c r="BS20" s="18" t="s">
        <v>31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16.5" customHeight="1">
      <c r="B23" s="21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31">
        <f>ROUND(AG94,2)</f>
        <v>0</v>
      </c>
      <c r="AL26" s="232"/>
      <c r="AM26" s="232"/>
      <c r="AN26" s="232"/>
      <c r="AO26" s="232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33" t="s">
        <v>35</v>
      </c>
      <c r="M28" s="233"/>
      <c r="N28" s="233"/>
      <c r="O28" s="233"/>
      <c r="P28" s="233"/>
      <c r="Q28" s="30"/>
      <c r="R28" s="30"/>
      <c r="S28" s="30"/>
      <c r="T28" s="30"/>
      <c r="U28" s="30"/>
      <c r="V28" s="30"/>
      <c r="W28" s="233" t="s">
        <v>36</v>
      </c>
      <c r="X28" s="233"/>
      <c r="Y28" s="233"/>
      <c r="Z28" s="233"/>
      <c r="AA28" s="233"/>
      <c r="AB28" s="233"/>
      <c r="AC28" s="233"/>
      <c r="AD28" s="233"/>
      <c r="AE28" s="233"/>
      <c r="AF28" s="30"/>
      <c r="AG28" s="30"/>
      <c r="AH28" s="30"/>
      <c r="AI28" s="30"/>
      <c r="AJ28" s="30"/>
      <c r="AK28" s="233" t="s">
        <v>37</v>
      </c>
      <c r="AL28" s="233"/>
      <c r="AM28" s="233"/>
      <c r="AN28" s="233"/>
      <c r="AO28" s="233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26">
        <v>0.21</v>
      </c>
      <c r="M29" s="225"/>
      <c r="N29" s="225"/>
      <c r="O29" s="225"/>
      <c r="P29" s="225"/>
      <c r="W29" s="224">
        <f>ROUND(AZ94, 2)</f>
        <v>0</v>
      </c>
      <c r="X29" s="225"/>
      <c r="Y29" s="225"/>
      <c r="Z29" s="225"/>
      <c r="AA29" s="225"/>
      <c r="AB29" s="225"/>
      <c r="AC29" s="225"/>
      <c r="AD29" s="225"/>
      <c r="AE29" s="225"/>
      <c r="AK29" s="224">
        <f>ROUND(AV94, 2)</f>
        <v>0</v>
      </c>
      <c r="AL29" s="225"/>
      <c r="AM29" s="225"/>
      <c r="AN29" s="225"/>
      <c r="AO29" s="225"/>
      <c r="AR29" s="35"/>
    </row>
    <row r="30" spans="1:71" s="3" customFormat="1" ht="14.45" customHeight="1">
      <c r="B30" s="35"/>
      <c r="F30" s="27" t="s">
        <v>40</v>
      </c>
      <c r="L30" s="226">
        <v>0.15</v>
      </c>
      <c r="M30" s="225"/>
      <c r="N30" s="225"/>
      <c r="O30" s="225"/>
      <c r="P30" s="225"/>
      <c r="W30" s="224">
        <f>ROUND(BA94, 2)</f>
        <v>0</v>
      </c>
      <c r="X30" s="225"/>
      <c r="Y30" s="225"/>
      <c r="Z30" s="225"/>
      <c r="AA30" s="225"/>
      <c r="AB30" s="225"/>
      <c r="AC30" s="225"/>
      <c r="AD30" s="225"/>
      <c r="AE30" s="225"/>
      <c r="AK30" s="224">
        <f>ROUND(AW94, 2)</f>
        <v>0</v>
      </c>
      <c r="AL30" s="225"/>
      <c r="AM30" s="225"/>
      <c r="AN30" s="225"/>
      <c r="AO30" s="225"/>
      <c r="AR30" s="35"/>
    </row>
    <row r="31" spans="1:71" s="3" customFormat="1" ht="14.45" hidden="1" customHeight="1">
      <c r="B31" s="35"/>
      <c r="F31" s="27" t="s">
        <v>41</v>
      </c>
      <c r="L31" s="226">
        <v>0.21</v>
      </c>
      <c r="M31" s="225"/>
      <c r="N31" s="225"/>
      <c r="O31" s="225"/>
      <c r="P31" s="225"/>
      <c r="W31" s="224">
        <f>ROUND(BB94,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35"/>
    </row>
    <row r="32" spans="1:71" s="3" customFormat="1" ht="14.45" hidden="1" customHeight="1">
      <c r="B32" s="35"/>
      <c r="F32" s="27" t="s">
        <v>42</v>
      </c>
      <c r="L32" s="226">
        <v>0.15</v>
      </c>
      <c r="M32" s="225"/>
      <c r="N32" s="225"/>
      <c r="O32" s="225"/>
      <c r="P32" s="225"/>
      <c r="W32" s="224">
        <f>ROUND(BC94,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35"/>
    </row>
    <row r="33" spans="1:57" s="3" customFormat="1" ht="14.45" hidden="1" customHeight="1">
      <c r="B33" s="35"/>
      <c r="F33" s="27" t="s">
        <v>43</v>
      </c>
      <c r="L33" s="226">
        <v>0</v>
      </c>
      <c r="M33" s="225"/>
      <c r="N33" s="225"/>
      <c r="O33" s="225"/>
      <c r="P33" s="225"/>
      <c r="W33" s="224">
        <f>ROUND(BD94, 2)</f>
        <v>0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38" t="s">
        <v>46</v>
      </c>
      <c r="Y35" s="236"/>
      <c r="Z35" s="236"/>
      <c r="AA35" s="236"/>
      <c r="AB35" s="236"/>
      <c r="AC35" s="38"/>
      <c r="AD35" s="38"/>
      <c r="AE35" s="38"/>
      <c r="AF35" s="38"/>
      <c r="AG35" s="38"/>
      <c r="AH35" s="38"/>
      <c r="AI35" s="38"/>
      <c r="AJ35" s="38"/>
      <c r="AK35" s="235">
        <f>SUM(AK26:AK33)</f>
        <v>0</v>
      </c>
      <c r="AL35" s="236"/>
      <c r="AM35" s="236"/>
      <c r="AN35" s="236"/>
      <c r="AO35" s="237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SWHG_1914</v>
      </c>
      <c r="AR84" s="49"/>
    </row>
    <row r="85" spans="1:91" s="5" customFormat="1" ht="36.950000000000003" customHeight="1">
      <c r="B85" s="50"/>
      <c r="C85" s="51" t="s">
        <v>14</v>
      </c>
      <c r="L85" s="201" t="str">
        <f>K6</f>
        <v>Bytový dům čp.379, Červená kolonie na ulici Okružní v Bohumíně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202"/>
      <c r="AL85" s="202"/>
      <c r="AM85" s="202"/>
      <c r="AN85" s="202"/>
      <c r="AO85" s="202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03" t="str">
        <f>IF(AN8= "","",AN8)</f>
        <v>2. 10. 2019</v>
      </c>
      <c r="AN87" s="203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Bohumín, Masarykova 158, Bohumín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04" t="str">
        <f>IF(E17="","",E17)</f>
        <v>S WHG s.r.o.</v>
      </c>
      <c r="AN89" s="205"/>
      <c r="AO89" s="205"/>
      <c r="AP89" s="205"/>
      <c r="AQ89" s="30"/>
      <c r="AR89" s="31"/>
      <c r="AS89" s="206" t="s">
        <v>54</v>
      </c>
      <c r="AT89" s="207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04" t="str">
        <f>IF(E20="","",E20)</f>
        <v xml:space="preserve"> </v>
      </c>
      <c r="AN90" s="205"/>
      <c r="AO90" s="205"/>
      <c r="AP90" s="205"/>
      <c r="AQ90" s="30"/>
      <c r="AR90" s="31"/>
      <c r="AS90" s="208"/>
      <c r="AT90" s="209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8"/>
      <c r="AT91" s="209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0" t="s">
        <v>55</v>
      </c>
      <c r="D92" s="211"/>
      <c r="E92" s="211"/>
      <c r="F92" s="211"/>
      <c r="G92" s="211"/>
      <c r="H92" s="58"/>
      <c r="I92" s="212" t="s">
        <v>56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4" t="s">
        <v>57</v>
      </c>
      <c r="AH92" s="211"/>
      <c r="AI92" s="211"/>
      <c r="AJ92" s="211"/>
      <c r="AK92" s="211"/>
      <c r="AL92" s="211"/>
      <c r="AM92" s="211"/>
      <c r="AN92" s="212" t="s">
        <v>58</v>
      </c>
      <c r="AO92" s="211"/>
      <c r="AP92" s="213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9">
        <f>ROUND(AG95,2)</f>
        <v>0</v>
      </c>
      <c r="AH94" s="219"/>
      <c r="AI94" s="219"/>
      <c r="AJ94" s="219"/>
      <c r="AK94" s="219"/>
      <c r="AL94" s="219"/>
      <c r="AM94" s="219"/>
      <c r="AN94" s="220">
        <f t="shared" ref="AN94:AN99" si="0">SUM(AG94,AT94)</f>
        <v>0</v>
      </c>
      <c r="AO94" s="220"/>
      <c r="AP94" s="220"/>
      <c r="AQ94" s="70" t="s">
        <v>1</v>
      </c>
      <c r="AR94" s="66"/>
      <c r="AS94" s="71">
        <f>ROUND(AS95,2)</f>
        <v>0</v>
      </c>
      <c r="AT94" s="72">
        <f t="shared" ref="AT94:AT99" si="1">ROUND(SUM(AV94:AW94),2)</f>
        <v>0</v>
      </c>
      <c r="AU94" s="73">
        <f>ROUND(AU95,5)</f>
        <v>1787.29772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B95" s="77"/>
      <c r="C95" s="78"/>
      <c r="D95" s="217" t="s">
        <v>78</v>
      </c>
      <c r="E95" s="217"/>
      <c r="F95" s="217"/>
      <c r="G95" s="217"/>
      <c r="H95" s="217"/>
      <c r="I95" s="79"/>
      <c r="J95" s="217" t="s">
        <v>79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8">
        <f>ROUND(SUM(AG96:AG99),2)</f>
        <v>0</v>
      </c>
      <c r="AH95" s="216"/>
      <c r="AI95" s="216"/>
      <c r="AJ95" s="216"/>
      <c r="AK95" s="216"/>
      <c r="AL95" s="216"/>
      <c r="AM95" s="216"/>
      <c r="AN95" s="215">
        <f t="shared" si="0"/>
        <v>0</v>
      </c>
      <c r="AO95" s="216"/>
      <c r="AP95" s="216"/>
      <c r="AQ95" s="80" t="s">
        <v>80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1787.29772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73</v>
      </c>
      <c r="BT95" s="85" t="s">
        <v>81</v>
      </c>
      <c r="BU95" s="85" t="s">
        <v>75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>
      <c r="A96" s="86" t="s">
        <v>83</v>
      </c>
      <c r="B96" s="49"/>
      <c r="C96" s="10"/>
      <c r="D96" s="10"/>
      <c r="E96" s="221" t="s">
        <v>84</v>
      </c>
      <c r="F96" s="221"/>
      <c r="G96" s="221"/>
      <c r="H96" s="221"/>
      <c r="I96" s="221"/>
      <c r="J96" s="10"/>
      <c r="K96" s="221" t="s">
        <v>85</v>
      </c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2">
        <f>'D.1.4.1 - Zdravotně techn...'!J32</f>
        <v>0</v>
      </c>
      <c r="AH96" s="223"/>
      <c r="AI96" s="223"/>
      <c r="AJ96" s="223"/>
      <c r="AK96" s="223"/>
      <c r="AL96" s="223"/>
      <c r="AM96" s="223"/>
      <c r="AN96" s="222">
        <f t="shared" si="0"/>
        <v>0</v>
      </c>
      <c r="AO96" s="223"/>
      <c r="AP96" s="223"/>
      <c r="AQ96" s="87" t="s">
        <v>86</v>
      </c>
      <c r="AR96" s="49"/>
      <c r="AS96" s="88">
        <v>0</v>
      </c>
      <c r="AT96" s="89">
        <f t="shared" si="1"/>
        <v>0</v>
      </c>
      <c r="AU96" s="90">
        <f>'D.1.4.1 - Zdravotně techn...'!P130</f>
        <v>1085.5970459999999</v>
      </c>
      <c r="AV96" s="89">
        <f>'D.1.4.1 - Zdravotně techn...'!J35</f>
        <v>0</v>
      </c>
      <c r="AW96" s="89">
        <f>'D.1.4.1 - Zdravotně techn...'!J36</f>
        <v>0</v>
      </c>
      <c r="AX96" s="89">
        <f>'D.1.4.1 - Zdravotně techn...'!J37</f>
        <v>0</v>
      </c>
      <c r="AY96" s="89">
        <f>'D.1.4.1 - Zdravotně techn...'!J38</f>
        <v>0</v>
      </c>
      <c r="AZ96" s="89">
        <f>'D.1.4.1 - Zdravotně techn...'!F35</f>
        <v>0</v>
      </c>
      <c r="BA96" s="89">
        <f>'D.1.4.1 - Zdravotně techn...'!F36</f>
        <v>0</v>
      </c>
      <c r="BB96" s="89">
        <f>'D.1.4.1 - Zdravotně techn...'!F37</f>
        <v>0</v>
      </c>
      <c r="BC96" s="89">
        <f>'D.1.4.1 - Zdravotně techn...'!F38</f>
        <v>0</v>
      </c>
      <c r="BD96" s="91">
        <f>'D.1.4.1 - Zdravotně techn...'!F39</f>
        <v>0</v>
      </c>
      <c r="BT96" s="25" t="s">
        <v>87</v>
      </c>
      <c r="BV96" s="25" t="s">
        <v>76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>
      <c r="A97" s="86" t="s">
        <v>83</v>
      </c>
      <c r="B97" s="49"/>
      <c r="C97" s="10"/>
      <c r="D97" s="10"/>
      <c r="E97" s="221" t="s">
        <v>89</v>
      </c>
      <c r="F97" s="221"/>
      <c r="G97" s="221"/>
      <c r="H97" s="221"/>
      <c r="I97" s="221"/>
      <c r="J97" s="10"/>
      <c r="K97" s="221" t="s">
        <v>90</v>
      </c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22">
        <f>'D.1.4.4 - Vytápění'!J32</f>
        <v>0</v>
      </c>
      <c r="AH97" s="223"/>
      <c r="AI97" s="223"/>
      <c r="AJ97" s="223"/>
      <c r="AK97" s="223"/>
      <c r="AL97" s="223"/>
      <c r="AM97" s="223"/>
      <c r="AN97" s="222">
        <f t="shared" si="0"/>
        <v>0</v>
      </c>
      <c r="AO97" s="223"/>
      <c r="AP97" s="223"/>
      <c r="AQ97" s="87" t="s">
        <v>86</v>
      </c>
      <c r="AR97" s="49"/>
      <c r="AS97" s="88">
        <v>0</v>
      </c>
      <c r="AT97" s="89">
        <f t="shared" si="1"/>
        <v>0</v>
      </c>
      <c r="AU97" s="90">
        <f>'D.1.4.4 - Vytápění'!P137</f>
        <v>540.29946199999995</v>
      </c>
      <c r="AV97" s="89">
        <f>'D.1.4.4 - Vytápění'!J35</f>
        <v>0</v>
      </c>
      <c r="AW97" s="89">
        <f>'D.1.4.4 - Vytápění'!J36</f>
        <v>0</v>
      </c>
      <c r="AX97" s="89">
        <f>'D.1.4.4 - Vytápění'!J37</f>
        <v>0</v>
      </c>
      <c r="AY97" s="89">
        <f>'D.1.4.4 - Vytápění'!J38</f>
        <v>0</v>
      </c>
      <c r="AZ97" s="89">
        <f>'D.1.4.4 - Vytápění'!F35</f>
        <v>0</v>
      </c>
      <c r="BA97" s="89">
        <f>'D.1.4.4 - Vytápění'!F36</f>
        <v>0</v>
      </c>
      <c r="BB97" s="89">
        <f>'D.1.4.4 - Vytápění'!F37</f>
        <v>0</v>
      </c>
      <c r="BC97" s="89">
        <f>'D.1.4.4 - Vytápění'!F38</f>
        <v>0</v>
      </c>
      <c r="BD97" s="91">
        <f>'D.1.4.4 - Vytápění'!F39</f>
        <v>0</v>
      </c>
      <c r="BT97" s="25" t="s">
        <v>87</v>
      </c>
      <c r="BV97" s="25" t="s">
        <v>76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>
      <c r="A98" s="86" t="s">
        <v>83</v>
      </c>
      <c r="B98" s="49"/>
      <c r="C98" s="10"/>
      <c r="D98" s="10"/>
      <c r="E98" s="221" t="s">
        <v>92</v>
      </c>
      <c r="F98" s="221"/>
      <c r="G98" s="221"/>
      <c r="H98" s="221"/>
      <c r="I98" s="221"/>
      <c r="J98" s="10"/>
      <c r="K98" s="221" t="s">
        <v>93</v>
      </c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22">
        <f>'IO 01 - Vodovodní přípojka'!J32</f>
        <v>0</v>
      </c>
      <c r="AH98" s="223"/>
      <c r="AI98" s="223"/>
      <c r="AJ98" s="223"/>
      <c r="AK98" s="223"/>
      <c r="AL98" s="223"/>
      <c r="AM98" s="223"/>
      <c r="AN98" s="222">
        <f t="shared" si="0"/>
        <v>0</v>
      </c>
      <c r="AO98" s="223"/>
      <c r="AP98" s="223"/>
      <c r="AQ98" s="87" t="s">
        <v>86</v>
      </c>
      <c r="AR98" s="49"/>
      <c r="AS98" s="88">
        <v>0</v>
      </c>
      <c r="AT98" s="89">
        <f t="shared" si="1"/>
        <v>0</v>
      </c>
      <c r="AU98" s="90">
        <f>'IO 01 - Vodovodní přípojka'!P127</f>
        <v>46.507960999999995</v>
      </c>
      <c r="AV98" s="89">
        <f>'IO 01 - Vodovodní přípojka'!J35</f>
        <v>0</v>
      </c>
      <c r="AW98" s="89">
        <f>'IO 01 - Vodovodní přípojka'!J36</f>
        <v>0</v>
      </c>
      <c r="AX98" s="89">
        <f>'IO 01 - Vodovodní přípojka'!J37</f>
        <v>0</v>
      </c>
      <c r="AY98" s="89">
        <f>'IO 01 - Vodovodní přípojka'!J38</f>
        <v>0</v>
      </c>
      <c r="AZ98" s="89">
        <f>'IO 01 - Vodovodní přípojka'!F35</f>
        <v>0</v>
      </c>
      <c r="BA98" s="89">
        <f>'IO 01 - Vodovodní přípojka'!F36</f>
        <v>0</v>
      </c>
      <c r="BB98" s="89">
        <f>'IO 01 - Vodovodní přípojka'!F37</f>
        <v>0</v>
      </c>
      <c r="BC98" s="89">
        <f>'IO 01 - Vodovodní přípojka'!F38</f>
        <v>0</v>
      </c>
      <c r="BD98" s="91">
        <f>'IO 01 - Vodovodní přípojka'!F39</f>
        <v>0</v>
      </c>
      <c r="BT98" s="25" t="s">
        <v>87</v>
      </c>
      <c r="BV98" s="25" t="s">
        <v>76</v>
      </c>
      <c r="BW98" s="25" t="s">
        <v>94</v>
      </c>
      <c r="BX98" s="25" t="s">
        <v>82</v>
      </c>
      <c r="CL98" s="25" t="s">
        <v>1</v>
      </c>
    </row>
    <row r="99" spans="1:90" s="4" customFormat="1" ht="16.5" customHeight="1">
      <c r="A99" s="86" t="s">
        <v>83</v>
      </c>
      <c r="B99" s="49"/>
      <c r="C99" s="10"/>
      <c r="D99" s="10"/>
      <c r="E99" s="221" t="s">
        <v>95</v>
      </c>
      <c r="F99" s="221"/>
      <c r="G99" s="221"/>
      <c r="H99" s="221"/>
      <c r="I99" s="221"/>
      <c r="J99" s="10"/>
      <c r="K99" s="221" t="s">
        <v>96</v>
      </c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222">
        <f>'IO 02 - Přípojka jednotné...'!J32</f>
        <v>0</v>
      </c>
      <c r="AH99" s="223"/>
      <c r="AI99" s="223"/>
      <c r="AJ99" s="223"/>
      <c r="AK99" s="223"/>
      <c r="AL99" s="223"/>
      <c r="AM99" s="223"/>
      <c r="AN99" s="222">
        <f t="shared" si="0"/>
        <v>0</v>
      </c>
      <c r="AO99" s="223"/>
      <c r="AP99" s="223"/>
      <c r="AQ99" s="87" t="s">
        <v>86</v>
      </c>
      <c r="AR99" s="49"/>
      <c r="AS99" s="92">
        <v>0</v>
      </c>
      <c r="AT99" s="93">
        <f t="shared" si="1"/>
        <v>0</v>
      </c>
      <c r="AU99" s="94">
        <f>'IO 02 - Přípojka jednotné...'!P127</f>
        <v>114.89325399999998</v>
      </c>
      <c r="AV99" s="93">
        <f>'IO 02 - Přípojka jednotné...'!J35</f>
        <v>0</v>
      </c>
      <c r="AW99" s="93">
        <f>'IO 02 - Přípojka jednotné...'!J36</f>
        <v>0</v>
      </c>
      <c r="AX99" s="93">
        <f>'IO 02 - Přípojka jednotné...'!J37</f>
        <v>0</v>
      </c>
      <c r="AY99" s="93">
        <f>'IO 02 - Přípojka jednotné...'!J38</f>
        <v>0</v>
      </c>
      <c r="AZ99" s="93">
        <f>'IO 02 - Přípojka jednotné...'!F35</f>
        <v>0</v>
      </c>
      <c r="BA99" s="93">
        <f>'IO 02 - Přípojka jednotné...'!F36</f>
        <v>0</v>
      </c>
      <c r="BB99" s="93">
        <f>'IO 02 - Přípojka jednotné...'!F37</f>
        <v>0</v>
      </c>
      <c r="BC99" s="93">
        <f>'IO 02 - Přípojka jednotné...'!F38</f>
        <v>0</v>
      </c>
      <c r="BD99" s="95">
        <f>'IO 02 - Přípojka jednotné...'!F39</f>
        <v>0</v>
      </c>
      <c r="BT99" s="25" t="s">
        <v>87</v>
      </c>
      <c r="BV99" s="25" t="s">
        <v>76</v>
      </c>
      <c r="BW99" s="25" t="s">
        <v>97</v>
      </c>
      <c r="BX99" s="25" t="s">
        <v>82</v>
      </c>
      <c r="CL99" s="25" t="s">
        <v>1</v>
      </c>
    </row>
    <row r="100" spans="1:90" s="2" customFormat="1" ht="30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0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6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6" location="'D.1.4.1 - Zdravotně techn...'!C2" display="/" xr:uid="{00000000-0004-0000-0000-000000000000}"/>
    <hyperlink ref="A97" location="'D.1.4.4 - Vytápění'!C2" display="/" xr:uid="{00000000-0004-0000-0000-000001000000}"/>
    <hyperlink ref="A98" location="'IO 01 - Vodovodní přípojka'!C2" display="/" xr:uid="{00000000-0004-0000-0000-000002000000}"/>
    <hyperlink ref="A99" location="'IO 02 - Přípojka jednotn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65"/>
  <sheetViews>
    <sheetView showGridLines="0" topLeftCell="A66" workbookViewId="0">
      <selection activeCell="F150" sqref="F15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34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čp.379,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1" t="s">
        <v>102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7" t="str">
        <f>'Rekapitulace stavby'!E14</f>
        <v xml:space="preserve"> </v>
      </c>
      <c r="F20" s="227"/>
      <c r="G20" s="227"/>
      <c r="H20" s="227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0" t="s">
        <v>1</v>
      </c>
      <c r="F29" s="230"/>
      <c r="G29" s="230"/>
      <c r="H29" s="2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ROUND((SUM(BE130:BE364)),  2)</f>
        <v>0</v>
      </c>
      <c r="G35" s="30"/>
      <c r="H35" s="30"/>
      <c r="I35" s="104">
        <v>0.21</v>
      </c>
      <c r="J35" s="103">
        <f>ROUND(((SUM(BE130:BE364))*I35),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ROUND((SUM(BF130:BF364)),  2)</f>
        <v>0</v>
      </c>
      <c r="G36" s="30"/>
      <c r="H36" s="30"/>
      <c r="I36" s="104">
        <v>0.15</v>
      </c>
      <c r="J36" s="103">
        <f>ROUND(((SUM(BF130:BF364))*I36),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ROUND((SUM(BG130:BG364)),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ROUND((SUM(BH130:BH364)),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ROUND((SUM(BI130:BI364)),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čp.379,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1" t="str">
        <f>E11</f>
        <v>D.1.4.1 - Zdravotně technické instalace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J239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J270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J273</f>
        <v>0</v>
      </c>
      <c r="L103" s="120"/>
    </row>
    <row r="104" spans="1:47" s="9" customFormat="1" ht="24.95" customHeight="1">
      <c r="B104" s="116"/>
      <c r="D104" s="117" t="s">
        <v>113</v>
      </c>
      <c r="E104" s="118"/>
      <c r="F104" s="118"/>
      <c r="G104" s="118"/>
      <c r="H104" s="118"/>
      <c r="I104" s="118"/>
      <c r="J104" s="119">
        <f>J275</f>
        <v>0</v>
      </c>
      <c r="L104" s="116"/>
    </row>
    <row r="105" spans="1:47" s="10" customFormat="1" ht="19.899999999999999" customHeight="1">
      <c r="B105" s="120"/>
      <c r="D105" s="121" t="s">
        <v>114</v>
      </c>
      <c r="E105" s="122"/>
      <c r="F105" s="122"/>
      <c r="G105" s="122"/>
      <c r="H105" s="122"/>
      <c r="I105" s="122"/>
      <c r="J105" s="123">
        <f>J276</f>
        <v>0</v>
      </c>
      <c r="L105" s="120"/>
    </row>
    <row r="106" spans="1:47" s="10" customFormat="1" ht="19.899999999999999" customHeight="1">
      <c r="B106" s="120"/>
      <c r="D106" s="121" t="s">
        <v>115</v>
      </c>
      <c r="E106" s="122"/>
      <c r="F106" s="122"/>
      <c r="G106" s="122"/>
      <c r="H106" s="122"/>
      <c r="I106" s="122"/>
      <c r="J106" s="123">
        <f>J308</f>
        <v>0</v>
      </c>
      <c r="L106" s="120"/>
    </row>
    <row r="107" spans="1:47" s="10" customFormat="1" ht="19.899999999999999" customHeight="1">
      <c r="B107" s="120"/>
      <c r="D107" s="121" t="s">
        <v>116</v>
      </c>
      <c r="E107" s="122"/>
      <c r="F107" s="122"/>
      <c r="G107" s="122"/>
      <c r="H107" s="122"/>
      <c r="I107" s="122"/>
      <c r="J107" s="123">
        <f>J339</f>
        <v>0</v>
      </c>
      <c r="L107" s="120"/>
    </row>
    <row r="108" spans="1:47" s="10" customFormat="1" ht="19.899999999999999" customHeight="1">
      <c r="B108" s="120"/>
      <c r="D108" s="121" t="s">
        <v>117</v>
      </c>
      <c r="E108" s="122"/>
      <c r="F108" s="122"/>
      <c r="G108" s="122"/>
      <c r="H108" s="122"/>
      <c r="I108" s="122"/>
      <c r="J108" s="123">
        <f>J363</f>
        <v>0</v>
      </c>
      <c r="L108" s="120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2" t="s">
        <v>118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40" t="str">
        <f>E7</f>
        <v>Bytový dům čp.379, Červená kolonie na ulici Okružní v Bohumíně</v>
      </c>
      <c r="F118" s="241"/>
      <c r="G118" s="241"/>
      <c r="H118" s="241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21"/>
      <c r="C119" s="27" t="s">
        <v>99</v>
      </c>
      <c r="L119" s="21"/>
    </row>
    <row r="120" spans="1:31" s="2" customFormat="1" ht="16.5" customHeight="1">
      <c r="A120" s="30"/>
      <c r="B120" s="31"/>
      <c r="C120" s="30"/>
      <c r="D120" s="30"/>
      <c r="E120" s="240" t="s">
        <v>100</v>
      </c>
      <c r="F120" s="239"/>
      <c r="G120" s="239"/>
      <c r="H120" s="239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101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01" t="str">
        <f>E11</f>
        <v>D.1.4.1 - Zdravotně technické instalace</v>
      </c>
      <c r="F122" s="239"/>
      <c r="G122" s="239"/>
      <c r="H122" s="239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F14</f>
        <v xml:space="preserve"> </v>
      </c>
      <c r="G124" s="30"/>
      <c r="H124" s="30"/>
      <c r="I124" s="27" t="s">
        <v>20</v>
      </c>
      <c r="J124" s="53" t="str">
        <f>IF(J14="","",J14)</f>
        <v>2. 10. 2019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7" t="s">
        <v>22</v>
      </c>
      <c r="D126" s="30"/>
      <c r="E126" s="30"/>
      <c r="F126" s="25" t="str">
        <f>E17</f>
        <v>Město Bohumín, Masarykova 158, Bohumín</v>
      </c>
      <c r="G126" s="30"/>
      <c r="H126" s="30"/>
      <c r="I126" s="27" t="s">
        <v>27</v>
      </c>
      <c r="J126" s="28" t="str">
        <f>E23</f>
        <v>S WHG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26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119</v>
      </c>
      <c r="D129" s="127" t="s">
        <v>59</v>
      </c>
      <c r="E129" s="127" t="s">
        <v>55</v>
      </c>
      <c r="F129" s="127" t="s">
        <v>56</v>
      </c>
      <c r="G129" s="127" t="s">
        <v>120</v>
      </c>
      <c r="H129" s="127" t="s">
        <v>121</v>
      </c>
      <c r="I129" s="127" t="s">
        <v>122</v>
      </c>
      <c r="J129" s="127" t="s">
        <v>105</v>
      </c>
      <c r="K129" s="128" t="s">
        <v>123</v>
      </c>
      <c r="L129" s="129"/>
      <c r="M129" s="60" t="s">
        <v>1</v>
      </c>
      <c r="N129" s="61" t="s">
        <v>38</v>
      </c>
      <c r="O129" s="61" t="s">
        <v>124</v>
      </c>
      <c r="P129" s="61" t="s">
        <v>125</v>
      </c>
      <c r="Q129" s="61" t="s">
        <v>126</v>
      </c>
      <c r="R129" s="61" t="s">
        <v>127</v>
      </c>
      <c r="S129" s="61" t="s">
        <v>128</v>
      </c>
      <c r="T129" s="62" t="s">
        <v>129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30"/>
      <c r="B130" s="31"/>
      <c r="C130" s="67" t="s">
        <v>130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P131+P275</f>
        <v>1085.5970459999999</v>
      </c>
      <c r="Q130" s="64"/>
      <c r="R130" s="131">
        <f>R131+R275</f>
        <v>107.62868024000001</v>
      </c>
      <c r="S130" s="64"/>
      <c r="T130" s="132">
        <f>T131+T275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107</v>
      </c>
      <c r="BK130" s="133">
        <f>BK131+BK275</f>
        <v>0</v>
      </c>
    </row>
    <row r="131" spans="1:65" s="12" customFormat="1" ht="25.9" customHeight="1">
      <c r="B131" s="134"/>
      <c r="D131" s="135" t="s">
        <v>73</v>
      </c>
      <c r="E131" s="136" t="s">
        <v>131</v>
      </c>
      <c r="F131" s="136" t="s">
        <v>132</v>
      </c>
      <c r="J131" s="137">
        <f>BK131</f>
        <v>0</v>
      </c>
      <c r="L131" s="134"/>
      <c r="M131" s="138"/>
      <c r="N131" s="139"/>
      <c r="O131" s="139"/>
      <c r="P131" s="140">
        <f>P132+P239+P270+P273</f>
        <v>470.27222599999993</v>
      </c>
      <c r="Q131" s="139"/>
      <c r="R131" s="140">
        <f>R132+R239+R270+R273</f>
        <v>106.07237654000001</v>
      </c>
      <c r="S131" s="139"/>
      <c r="T131" s="141">
        <f>T132+T239+T270+T273</f>
        <v>0</v>
      </c>
      <c r="AR131" s="135" t="s">
        <v>81</v>
      </c>
      <c r="AT131" s="142" t="s">
        <v>73</v>
      </c>
      <c r="AU131" s="142" t="s">
        <v>74</v>
      </c>
      <c r="AY131" s="135" t="s">
        <v>133</v>
      </c>
      <c r="BK131" s="143">
        <f>BK132+BK239+BK270+BK273</f>
        <v>0</v>
      </c>
    </row>
    <row r="132" spans="1:65" s="12" customFormat="1" ht="22.9" customHeight="1">
      <c r="B132" s="134"/>
      <c r="D132" s="135" t="s">
        <v>73</v>
      </c>
      <c r="E132" s="144" t="s">
        <v>81</v>
      </c>
      <c r="F132" s="144" t="s">
        <v>134</v>
      </c>
      <c r="J132" s="145">
        <f>BK132</f>
        <v>0</v>
      </c>
      <c r="L132" s="134"/>
      <c r="M132" s="138"/>
      <c r="N132" s="139"/>
      <c r="O132" s="139"/>
      <c r="P132" s="140">
        <f>SUM(P133:P238)</f>
        <v>416.90877599999999</v>
      </c>
      <c r="Q132" s="139"/>
      <c r="R132" s="140">
        <f>SUM(R133:R238)</f>
        <v>85.138730800000005</v>
      </c>
      <c r="S132" s="139"/>
      <c r="T132" s="141">
        <f>SUM(T133:T238)</f>
        <v>0</v>
      </c>
      <c r="AR132" s="135" t="s">
        <v>81</v>
      </c>
      <c r="AT132" s="142" t="s">
        <v>73</v>
      </c>
      <c r="AU132" s="142" t="s">
        <v>81</v>
      </c>
      <c r="AY132" s="135" t="s">
        <v>133</v>
      </c>
      <c r="BK132" s="143">
        <f>SUM(BK133:BK238)</f>
        <v>0</v>
      </c>
    </row>
    <row r="133" spans="1:65" s="2" customFormat="1" ht="21.75" customHeight="1">
      <c r="A133" s="30"/>
      <c r="B133" s="146"/>
      <c r="C133" s="147" t="s">
        <v>81</v>
      </c>
      <c r="D133" s="147" t="s">
        <v>135</v>
      </c>
      <c r="E133" s="148" t="s">
        <v>136</v>
      </c>
      <c r="F133" s="149" t="s">
        <v>137</v>
      </c>
      <c r="G133" s="150" t="s">
        <v>138</v>
      </c>
      <c r="H133" s="151">
        <v>121.884</v>
      </c>
      <c r="I133" s="152"/>
      <c r="J133" s="152">
        <f>ROUND(I133*H133,2)</f>
        <v>0</v>
      </c>
      <c r="K133" s="149" t="s">
        <v>139</v>
      </c>
      <c r="L133" s="31"/>
      <c r="M133" s="153" t="s">
        <v>1</v>
      </c>
      <c r="N133" s="154" t="s">
        <v>40</v>
      </c>
      <c r="O133" s="155">
        <v>0.82499999999999996</v>
      </c>
      <c r="P133" s="155">
        <f>O133*H133</f>
        <v>100.5543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140</v>
      </c>
      <c r="AT133" s="157" t="s">
        <v>135</v>
      </c>
      <c r="AU133" s="157" t="s">
        <v>87</v>
      </c>
      <c r="AY133" s="18" t="s">
        <v>133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87</v>
      </c>
      <c r="BK133" s="158">
        <f>ROUND(I133*H133,2)</f>
        <v>0</v>
      </c>
      <c r="BL133" s="18" t="s">
        <v>140</v>
      </c>
      <c r="BM133" s="157" t="s">
        <v>141</v>
      </c>
    </row>
    <row r="134" spans="1:65" s="13" customFormat="1">
      <c r="B134" s="159"/>
      <c r="D134" s="160" t="s">
        <v>142</v>
      </c>
      <c r="E134" s="161" t="s">
        <v>1</v>
      </c>
      <c r="F134" s="162" t="s">
        <v>143</v>
      </c>
      <c r="H134" s="161" t="s">
        <v>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87</v>
      </c>
      <c r="AV134" s="13" t="s">
        <v>81</v>
      </c>
      <c r="AW134" s="13" t="s">
        <v>31</v>
      </c>
      <c r="AX134" s="13" t="s">
        <v>74</v>
      </c>
      <c r="AY134" s="161" t="s">
        <v>133</v>
      </c>
    </row>
    <row r="135" spans="1:65" s="13" customFormat="1">
      <c r="B135" s="159"/>
      <c r="D135" s="160" t="s">
        <v>142</v>
      </c>
      <c r="E135" s="161" t="s">
        <v>1</v>
      </c>
      <c r="F135" s="162" t="s">
        <v>144</v>
      </c>
      <c r="H135" s="161" t="s">
        <v>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87</v>
      </c>
      <c r="AV135" s="13" t="s">
        <v>81</v>
      </c>
      <c r="AW135" s="13" t="s">
        <v>31</v>
      </c>
      <c r="AX135" s="13" t="s">
        <v>74</v>
      </c>
      <c r="AY135" s="161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145</v>
      </c>
      <c r="H136" s="169">
        <v>8.1050000000000004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4" customFormat="1">
      <c r="B137" s="166"/>
      <c r="D137" s="160" t="s">
        <v>142</v>
      </c>
      <c r="E137" s="167" t="s">
        <v>1</v>
      </c>
      <c r="F137" s="168" t="s">
        <v>146</v>
      </c>
      <c r="H137" s="169">
        <v>6.4749999999999996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74</v>
      </c>
      <c r="AY137" s="167" t="s">
        <v>133</v>
      </c>
    </row>
    <row r="138" spans="1:65" s="14" customFormat="1">
      <c r="B138" s="166"/>
      <c r="D138" s="160" t="s">
        <v>142</v>
      </c>
      <c r="E138" s="167" t="s">
        <v>1</v>
      </c>
      <c r="F138" s="168" t="s">
        <v>147</v>
      </c>
      <c r="H138" s="169">
        <v>11.406000000000001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146</v>
      </c>
      <c r="H139" s="169">
        <v>6.4749999999999996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5" customFormat="1">
      <c r="B140" s="173"/>
      <c r="D140" s="160" t="s">
        <v>142</v>
      </c>
      <c r="E140" s="174" t="s">
        <v>1</v>
      </c>
      <c r="F140" s="175" t="s">
        <v>148</v>
      </c>
      <c r="H140" s="176">
        <v>32.460999999999999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87</v>
      </c>
      <c r="AV140" s="15" t="s">
        <v>149</v>
      </c>
      <c r="AW140" s="15" t="s">
        <v>31</v>
      </c>
      <c r="AX140" s="15" t="s">
        <v>74</v>
      </c>
      <c r="AY140" s="174" t="s">
        <v>133</v>
      </c>
    </row>
    <row r="141" spans="1:65" s="13" customFormat="1">
      <c r="B141" s="159"/>
      <c r="D141" s="160" t="s">
        <v>142</v>
      </c>
      <c r="E141" s="161" t="s">
        <v>1</v>
      </c>
      <c r="F141" s="162" t="s">
        <v>150</v>
      </c>
      <c r="H141" s="161" t="s">
        <v>1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142</v>
      </c>
      <c r="AU141" s="161" t="s">
        <v>87</v>
      </c>
      <c r="AV141" s="13" t="s">
        <v>81</v>
      </c>
      <c r="AW141" s="13" t="s">
        <v>31</v>
      </c>
      <c r="AX141" s="13" t="s">
        <v>74</v>
      </c>
      <c r="AY141" s="161" t="s">
        <v>133</v>
      </c>
    </row>
    <row r="142" spans="1:65" s="14" customFormat="1">
      <c r="B142" s="166"/>
      <c r="D142" s="160" t="s">
        <v>142</v>
      </c>
      <c r="E142" s="167" t="s">
        <v>1</v>
      </c>
      <c r="F142" s="168" t="s">
        <v>151</v>
      </c>
      <c r="H142" s="169">
        <v>8.5329999999999995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4" customFormat="1">
      <c r="B143" s="166"/>
      <c r="D143" s="160" t="s">
        <v>142</v>
      </c>
      <c r="E143" s="167" t="s">
        <v>1</v>
      </c>
      <c r="F143" s="168" t="s">
        <v>152</v>
      </c>
      <c r="H143" s="169">
        <v>6.2050000000000001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87</v>
      </c>
      <c r="AV143" s="14" t="s">
        <v>87</v>
      </c>
      <c r="AW143" s="14" t="s">
        <v>31</v>
      </c>
      <c r="AX143" s="14" t="s">
        <v>74</v>
      </c>
      <c r="AY143" s="167" t="s">
        <v>133</v>
      </c>
    </row>
    <row r="144" spans="1:65" s="14" customFormat="1">
      <c r="B144" s="166"/>
      <c r="D144" s="160" t="s">
        <v>142</v>
      </c>
      <c r="E144" s="167" t="s">
        <v>1</v>
      </c>
      <c r="F144" s="168" t="s">
        <v>153</v>
      </c>
      <c r="H144" s="169">
        <v>6.6760000000000002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154</v>
      </c>
      <c r="H145" s="169">
        <v>6.4729999999999999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3" customFormat="1">
      <c r="B146" s="159"/>
      <c r="D146" s="160" t="s">
        <v>142</v>
      </c>
      <c r="E146" s="161" t="s">
        <v>1</v>
      </c>
      <c r="F146" s="162" t="s">
        <v>155</v>
      </c>
      <c r="H146" s="161" t="s">
        <v>1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142</v>
      </c>
      <c r="AU146" s="161" t="s">
        <v>87</v>
      </c>
      <c r="AV146" s="13" t="s">
        <v>81</v>
      </c>
      <c r="AW146" s="13" t="s">
        <v>31</v>
      </c>
      <c r="AX146" s="13" t="s">
        <v>74</v>
      </c>
      <c r="AY146" s="161" t="s">
        <v>133</v>
      </c>
    </row>
    <row r="147" spans="1:65" s="14" customFormat="1">
      <c r="B147" s="166"/>
      <c r="D147" s="160" t="s">
        <v>142</v>
      </c>
      <c r="E147" s="167" t="s">
        <v>1</v>
      </c>
      <c r="F147" s="168" t="s">
        <v>156</v>
      </c>
      <c r="H147" s="169">
        <v>61.536000000000001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5" customFormat="1">
      <c r="B148" s="173"/>
      <c r="D148" s="160" t="s">
        <v>142</v>
      </c>
      <c r="E148" s="174" t="s">
        <v>1</v>
      </c>
      <c r="F148" s="175" t="s">
        <v>148</v>
      </c>
      <c r="H148" s="176">
        <v>89.423000000000002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142</v>
      </c>
      <c r="AU148" s="174" t="s">
        <v>87</v>
      </c>
      <c r="AV148" s="15" t="s">
        <v>149</v>
      </c>
      <c r="AW148" s="15" t="s">
        <v>31</v>
      </c>
      <c r="AX148" s="15" t="s">
        <v>74</v>
      </c>
      <c r="AY148" s="174" t="s">
        <v>133</v>
      </c>
    </row>
    <row r="149" spans="1:65" s="16" customFormat="1">
      <c r="B149" s="180"/>
      <c r="D149" s="160" t="s">
        <v>142</v>
      </c>
      <c r="E149" s="181" t="s">
        <v>1</v>
      </c>
      <c r="F149" s="182" t="s">
        <v>157</v>
      </c>
      <c r="H149" s="183">
        <v>121.884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87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121.884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12.188400000000001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160</v>
      </c>
    </row>
    <row r="151" spans="1:65" s="2" customFormat="1" ht="21.75" customHeight="1">
      <c r="A151" s="30"/>
      <c r="B151" s="146"/>
      <c r="C151" s="147" t="s">
        <v>149</v>
      </c>
      <c r="D151" s="147" t="s">
        <v>135</v>
      </c>
      <c r="E151" s="148" t="s">
        <v>161</v>
      </c>
      <c r="F151" s="149" t="s">
        <v>162</v>
      </c>
      <c r="G151" s="150" t="s">
        <v>138</v>
      </c>
      <c r="H151" s="151">
        <v>31.503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2.94</v>
      </c>
      <c r="P151" s="155">
        <f>O151*H151</f>
        <v>92.618819999999999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163</v>
      </c>
    </row>
    <row r="152" spans="1:65" s="13" customFormat="1">
      <c r="B152" s="159"/>
      <c r="D152" s="160" t="s">
        <v>142</v>
      </c>
      <c r="E152" s="161" t="s">
        <v>1</v>
      </c>
      <c r="F152" s="162" t="s">
        <v>164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3" customFormat="1">
      <c r="B153" s="159"/>
      <c r="D153" s="160" t="s">
        <v>142</v>
      </c>
      <c r="E153" s="161" t="s">
        <v>1</v>
      </c>
      <c r="F153" s="162" t="s">
        <v>165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166</v>
      </c>
      <c r="H154" s="169">
        <v>6.6980000000000004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>
      <c r="B155" s="166"/>
      <c r="D155" s="160" t="s">
        <v>142</v>
      </c>
      <c r="E155" s="167" t="s">
        <v>1</v>
      </c>
      <c r="F155" s="168" t="s">
        <v>167</v>
      </c>
      <c r="H155" s="169">
        <v>1.042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>
      <c r="B156" s="166"/>
      <c r="D156" s="160" t="s">
        <v>142</v>
      </c>
      <c r="E156" s="167" t="s">
        <v>1</v>
      </c>
      <c r="F156" s="168" t="s">
        <v>168</v>
      </c>
      <c r="H156" s="169">
        <v>6.67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169</v>
      </c>
      <c r="H157" s="169">
        <v>1.1850000000000001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5" customFormat="1">
      <c r="B158" s="173"/>
      <c r="D158" s="160" t="s">
        <v>142</v>
      </c>
      <c r="E158" s="174" t="s">
        <v>1</v>
      </c>
      <c r="F158" s="175" t="s">
        <v>148</v>
      </c>
      <c r="H158" s="176">
        <v>15.595000000000001</v>
      </c>
      <c r="L158" s="173"/>
      <c r="M158" s="177"/>
      <c r="N158" s="178"/>
      <c r="O158" s="178"/>
      <c r="P158" s="178"/>
      <c r="Q158" s="178"/>
      <c r="R158" s="178"/>
      <c r="S158" s="178"/>
      <c r="T158" s="179"/>
      <c r="AT158" s="174" t="s">
        <v>142</v>
      </c>
      <c r="AU158" s="174" t="s">
        <v>87</v>
      </c>
      <c r="AV158" s="15" t="s">
        <v>149</v>
      </c>
      <c r="AW158" s="15" t="s">
        <v>31</v>
      </c>
      <c r="AX158" s="15" t="s">
        <v>74</v>
      </c>
      <c r="AY158" s="174" t="s">
        <v>133</v>
      </c>
    </row>
    <row r="159" spans="1:65" s="13" customFormat="1">
      <c r="B159" s="159"/>
      <c r="D159" s="160" t="s">
        <v>142</v>
      </c>
      <c r="E159" s="161" t="s">
        <v>1</v>
      </c>
      <c r="F159" s="162" t="s">
        <v>170</v>
      </c>
      <c r="H159" s="161" t="s">
        <v>1</v>
      </c>
      <c r="L159" s="159"/>
      <c r="M159" s="163"/>
      <c r="N159" s="164"/>
      <c r="O159" s="164"/>
      <c r="P159" s="164"/>
      <c r="Q159" s="164"/>
      <c r="R159" s="164"/>
      <c r="S159" s="164"/>
      <c r="T159" s="165"/>
      <c r="AT159" s="161" t="s">
        <v>142</v>
      </c>
      <c r="AU159" s="161" t="s">
        <v>87</v>
      </c>
      <c r="AV159" s="13" t="s">
        <v>81</v>
      </c>
      <c r="AW159" s="13" t="s">
        <v>31</v>
      </c>
      <c r="AX159" s="13" t="s">
        <v>74</v>
      </c>
      <c r="AY159" s="161" t="s">
        <v>133</v>
      </c>
    </row>
    <row r="160" spans="1:65" s="14" customFormat="1">
      <c r="B160" s="166"/>
      <c r="D160" s="160" t="s">
        <v>142</v>
      </c>
      <c r="E160" s="167" t="s">
        <v>1</v>
      </c>
      <c r="F160" s="168" t="s">
        <v>171</v>
      </c>
      <c r="H160" s="169">
        <v>6.7190000000000003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74</v>
      </c>
      <c r="AY160" s="167" t="s">
        <v>133</v>
      </c>
    </row>
    <row r="161" spans="1:65" s="14" customFormat="1">
      <c r="B161" s="166"/>
      <c r="D161" s="160" t="s">
        <v>142</v>
      </c>
      <c r="E161" s="167" t="s">
        <v>1</v>
      </c>
      <c r="F161" s="168" t="s">
        <v>167</v>
      </c>
      <c r="H161" s="169">
        <v>1.042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74</v>
      </c>
      <c r="AY161" s="167" t="s">
        <v>133</v>
      </c>
    </row>
    <row r="162" spans="1:65" s="14" customFormat="1">
      <c r="B162" s="166"/>
      <c r="D162" s="160" t="s">
        <v>142</v>
      </c>
      <c r="E162" s="167" t="s">
        <v>1</v>
      </c>
      <c r="F162" s="168" t="s">
        <v>172</v>
      </c>
      <c r="H162" s="169">
        <v>7.1050000000000004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87</v>
      </c>
      <c r="AV162" s="14" t="s">
        <v>87</v>
      </c>
      <c r="AW162" s="14" t="s">
        <v>31</v>
      </c>
      <c r="AX162" s="14" t="s">
        <v>74</v>
      </c>
      <c r="AY162" s="167" t="s">
        <v>133</v>
      </c>
    </row>
    <row r="163" spans="1:65" s="14" customFormat="1">
      <c r="B163" s="166"/>
      <c r="D163" s="160" t="s">
        <v>142</v>
      </c>
      <c r="E163" s="167" t="s">
        <v>1</v>
      </c>
      <c r="F163" s="168" t="s">
        <v>167</v>
      </c>
      <c r="H163" s="169">
        <v>1.042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5" customFormat="1">
      <c r="B164" s="173"/>
      <c r="D164" s="160" t="s">
        <v>142</v>
      </c>
      <c r="E164" s="174" t="s">
        <v>1</v>
      </c>
      <c r="F164" s="175" t="s">
        <v>148</v>
      </c>
      <c r="H164" s="176">
        <v>15.907999999999999</v>
      </c>
      <c r="L164" s="173"/>
      <c r="M164" s="177"/>
      <c r="N164" s="178"/>
      <c r="O164" s="178"/>
      <c r="P164" s="178"/>
      <c r="Q164" s="178"/>
      <c r="R164" s="178"/>
      <c r="S164" s="178"/>
      <c r="T164" s="179"/>
      <c r="AT164" s="174" t="s">
        <v>142</v>
      </c>
      <c r="AU164" s="174" t="s">
        <v>87</v>
      </c>
      <c r="AV164" s="15" t="s">
        <v>149</v>
      </c>
      <c r="AW164" s="15" t="s">
        <v>31</v>
      </c>
      <c r="AX164" s="15" t="s">
        <v>74</v>
      </c>
      <c r="AY164" s="174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31.503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16.5" customHeight="1">
      <c r="A166" s="30"/>
      <c r="B166" s="146"/>
      <c r="C166" s="147" t="s">
        <v>140</v>
      </c>
      <c r="D166" s="147" t="s">
        <v>135</v>
      </c>
      <c r="E166" s="148" t="s">
        <v>173</v>
      </c>
      <c r="F166" s="149" t="s">
        <v>174</v>
      </c>
      <c r="G166" s="150" t="s">
        <v>175</v>
      </c>
      <c r="H166" s="151">
        <v>150.87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0.23599999999999999</v>
      </c>
      <c r="P166" s="155">
        <f>O166*H166</f>
        <v>35.605319999999999</v>
      </c>
      <c r="Q166" s="155">
        <v>8.4000000000000003E-4</v>
      </c>
      <c r="R166" s="155">
        <f>Q166*H166</f>
        <v>0.1267308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176</v>
      </c>
    </row>
    <row r="167" spans="1:65" s="13" customFormat="1">
      <c r="B167" s="159"/>
      <c r="D167" s="160" t="s">
        <v>142</v>
      </c>
      <c r="E167" s="161" t="s">
        <v>1</v>
      </c>
      <c r="F167" s="162" t="s">
        <v>143</v>
      </c>
      <c r="H167" s="161" t="s">
        <v>1</v>
      </c>
      <c r="L167" s="159"/>
      <c r="M167" s="163"/>
      <c r="N167" s="164"/>
      <c r="O167" s="164"/>
      <c r="P167" s="164"/>
      <c r="Q167" s="164"/>
      <c r="R167" s="164"/>
      <c r="S167" s="164"/>
      <c r="T167" s="165"/>
      <c r="AT167" s="161" t="s">
        <v>142</v>
      </c>
      <c r="AU167" s="161" t="s">
        <v>87</v>
      </c>
      <c r="AV167" s="13" t="s">
        <v>81</v>
      </c>
      <c r="AW167" s="13" t="s">
        <v>31</v>
      </c>
      <c r="AX167" s="13" t="s">
        <v>74</v>
      </c>
      <c r="AY167" s="161" t="s">
        <v>133</v>
      </c>
    </row>
    <row r="168" spans="1:65" s="13" customFormat="1">
      <c r="B168" s="159"/>
      <c r="D168" s="160" t="s">
        <v>142</v>
      </c>
      <c r="E168" s="161" t="s">
        <v>1</v>
      </c>
      <c r="F168" s="162" t="s">
        <v>144</v>
      </c>
      <c r="H168" s="161" t="s">
        <v>1</v>
      </c>
      <c r="L168" s="159"/>
      <c r="M168" s="163"/>
      <c r="N168" s="164"/>
      <c r="O168" s="164"/>
      <c r="P168" s="164"/>
      <c r="Q168" s="164"/>
      <c r="R168" s="164"/>
      <c r="S168" s="164"/>
      <c r="T168" s="165"/>
      <c r="AT168" s="161" t="s">
        <v>142</v>
      </c>
      <c r="AU168" s="161" t="s">
        <v>87</v>
      </c>
      <c r="AV168" s="13" t="s">
        <v>81</v>
      </c>
      <c r="AW168" s="13" t="s">
        <v>31</v>
      </c>
      <c r="AX168" s="13" t="s">
        <v>74</v>
      </c>
      <c r="AY168" s="161" t="s">
        <v>133</v>
      </c>
    </row>
    <row r="169" spans="1:65" s="14" customFormat="1">
      <c r="B169" s="166"/>
      <c r="D169" s="160" t="s">
        <v>142</v>
      </c>
      <c r="E169" s="167" t="s">
        <v>1</v>
      </c>
      <c r="F169" s="168" t="s">
        <v>177</v>
      </c>
      <c r="H169" s="169">
        <v>20.263999999999999</v>
      </c>
      <c r="L169" s="166"/>
      <c r="M169" s="170"/>
      <c r="N169" s="171"/>
      <c r="O169" s="171"/>
      <c r="P169" s="171"/>
      <c r="Q169" s="171"/>
      <c r="R169" s="171"/>
      <c r="S169" s="171"/>
      <c r="T169" s="172"/>
      <c r="AT169" s="167" t="s">
        <v>142</v>
      </c>
      <c r="AU169" s="167" t="s">
        <v>87</v>
      </c>
      <c r="AV169" s="14" t="s">
        <v>87</v>
      </c>
      <c r="AW169" s="14" t="s">
        <v>31</v>
      </c>
      <c r="AX169" s="14" t="s">
        <v>74</v>
      </c>
      <c r="AY169" s="167" t="s">
        <v>133</v>
      </c>
    </row>
    <row r="170" spans="1:65" s="14" customFormat="1">
      <c r="B170" s="166"/>
      <c r="D170" s="160" t="s">
        <v>142</v>
      </c>
      <c r="E170" s="167" t="s">
        <v>1</v>
      </c>
      <c r="F170" s="168" t="s">
        <v>178</v>
      </c>
      <c r="H170" s="169">
        <v>16.187000000000001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142</v>
      </c>
      <c r="AU170" s="167" t="s">
        <v>87</v>
      </c>
      <c r="AV170" s="14" t="s">
        <v>87</v>
      </c>
      <c r="AW170" s="14" t="s">
        <v>31</v>
      </c>
      <c r="AX170" s="14" t="s">
        <v>74</v>
      </c>
      <c r="AY170" s="167" t="s">
        <v>133</v>
      </c>
    </row>
    <row r="171" spans="1:65" s="14" customFormat="1">
      <c r="B171" s="166"/>
      <c r="D171" s="160" t="s">
        <v>142</v>
      </c>
      <c r="E171" s="167" t="s">
        <v>1</v>
      </c>
      <c r="F171" s="168" t="s">
        <v>179</v>
      </c>
      <c r="H171" s="169">
        <v>28.513999999999999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7" t="s">
        <v>142</v>
      </c>
      <c r="AU171" s="167" t="s">
        <v>87</v>
      </c>
      <c r="AV171" s="14" t="s">
        <v>87</v>
      </c>
      <c r="AW171" s="14" t="s">
        <v>31</v>
      </c>
      <c r="AX171" s="14" t="s">
        <v>74</v>
      </c>
      <c r="AY171" s="167" t="s">
        <v>133</v>
      </c>
    </row>
    <row r="172" spans="1:65" s="14" customFormat="1">
      <c r="B172" s="166"/>
      <c r="D172" s="160" t="s">
        <v>142</v>
      </c>
      <c r="E172" s="167" t="s">
        <v>1</v>
      </c>
      <c r="F172" s="168" t="s">
        <v>178</v>
      </c>
      <c r="H172" s="169">
        <v>16.187000000000001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87</v>
      </c>
      <c r="AV172" s="14" t="s">
        <v>87</v>
      </c>
      <c r="AW172" s="14" t="s">
        <v>31</v>
      </c>
      <c r="AX172" s="14" t="s">
        <v>74</v>
      </c>
      <c r="AY172" s="167" t="s">
        <v>133</v>
      </c>
    </row>
    <row r="173" spans="1:65" s="15" customFormat="1">
      <c r="B173" s="173"/>
      <c r="D173" s="160" t="s">
        <v>142</v>
      </c>
      <c r="E173" s="174" t="s">
        <v>1</v>
      </c>
      <c r="F173" s="175" t="s">
        <v>148</v>
      </c>
      <c r="H173" s="176">
        <v>81.152000000000001</v>
      </c>
      <c r="L173" s="173"/>
      <c r="M173" s="177"/>
      <c r="N173" s="178"/>
      <c r="O173" s="178"/>
      <c r="P173" s="178"/>
      <c r="Q173" s="178"/>
      <c r="R173" s="178"/>
      <c r="S173" s="178"/>
      <c r="T173" s="179"/>
      <c r="AT173" s="174" t="s">
        <v>142</v>
      </c>
      <c r="AU173" s="174" t="s">
        <v>87</v>
      </c>
      <c r="AV173" s="15" t="s">
        <v>149</v>
      </c>
      <c r="AW173" s="15" t="s">
        <v>31</v>
      </c>
      <c r="AX173" s="15" t="s">
        <v>74</v>
      </c>
      <c r="AY173" s="174" t="s">
        <v>133</v>
      </c>
    </row>
    <row r="174" spans="1:65" s="13" customFormat="1">
      <c r="B174" s="159"/>
      <c r="D174" s="160" t="s">
        <v>142</v>
      </c>
      <c r="E174" s="161" t="s">
        <v>1</v>
      </c>
      <c r="F174" s="162" t="s">
        <v>150</v>
      </c>
      <c r="H174" s="161" t="s">
        <v>1</v>
      </c>
      <c r="L174" s="159"/>
      <c r="M174" s="163"/>
      <c r="N174" s="164"/>
      <c r="O174" s="164"/>
      <c r="P174" s="164"/>
      <c r="Q174" s="164"/>
      <c r="R174" s="164"/>
      <c r="S174" s="164"/>
      <c r="T174" s="165"/>
      <c r="AT174" s="161" t="s">
        <v>142</v>
      </c>
      <c r="AU174" s="161" t="s">
        <v>87</v>
      </c>
      <c r="AV174" s="13" t="s">
        <v>81</v>
      </c>
      <c r="AW174" s="13" t="s">
        <v>31</v>
      </c>
      <c r="AX174" s="13" t="s">
        <v>74</v>
      </c>
      <c r="AY174" s="161" t="s">
        <v>133</v>
      </c>
    </row>
    <row r="175" spans="1:65" s="14" customFormat="1">
      <c r="B175" s="166"/>
      <c r="D175" s="160" t="s">
        <v>142</v>
      </c>
      <c r="E175" s="167" t="s">
        <v>1</v>
      </c>
      <c r="F175" s="168" t="s">
        <v>180</v>
      </c>
      <c r="H175" s="169">
        <v>21.332000000000001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74</v>
      </c>
      <c r="AY175" s="167" t="s">
        <v>133</v>
      </c>
    </row>
    <row r="176" spans="1:65" s="14" customFormat="1">
      <c r="B176" s="166"/>
      <c r="D176" s="160" t="s">
        <v>142</v>
      </c>
      <c r="E176" s="167" t="s">
        <v>1</v>
      </c>
      <c r="F176" s="168" t="s">
        <v>181</v>
      </c>
      <c r="H176" s="169">
        <v>15.513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74</v>
      </c>
      <c r="AY176" s="167" t="s">
        <v>133</v>
      </c>
    </row>
    <row r="177" spans="1:65" s="14" customFormat="1">
      <c r="B177" s="166"/>
      <c r="D177" s="160" t="s">
        <v>142</v>
      </c>
      <c r="E177" s="167" t="s">
        <v>1</v>
      </c>
      <c r="F177" s="168" t="s">
        <v>182</v>
      </c>
      <c r="H177" s="169">
        <v>16.690000000000001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74</v>
      </c>
      <c r="AY177" s="167" t="s">
        <v>133</v>
      </c>
    </row>
    <row r="178" spans="1:65" s="14" customFormat="1">
      <c r="B178" s="166"/>
      <c r="D178" s="160" t="s">
        <v>142</v>
      </c>
      <c r="E178" s="167" t="s">
        <v>1</v>
      </c>
      <c r="F178" s="168" t="s">
        <v>183</v>
      </c>
      <c r="H178" s="169">
        <v>16.183</v>
      </c>
      <c r="L178" s="166"/>
      <c r="M178" s="170"/>
      <c r="N178" s="171"/>
      <c r="O178" s="171"/>
      <c r="P178" s="171"/>
      <c r="Q178" s="171"/>
      <c r="R178" s="171"/>
      <c r="S178" s="171"/>
      <c r="T178" s="172"/>
      <c r="AT178" s="167" t="s">
        <v>142</v>
      </c>
      <c r="AU178" s="167" t="s">
        <v>87</v>
      </c>
      <c r="AV178" s="14" t="s">
        <v>87</v>
      </c>
      <c r="AW178" s="14" t="s">
        <v>31</v>
      </c>
      <c r="AX178" s="14" t="s">
        <v>74</v>
      </c>
      <c r="AY178" s="167" t="s">
        <v>133</v>
      </c>
    </row>
    <row r="179" spans="1:65" s="15" customFormat="1">
      <c r="B179" s="173"/>
      <c r="D179" s="160" t="s">
        <v>142</v>
      </c>
      <c r="E179" s="174" t="s">
        <v>1</v>
      </c>
      <c r="F179" s="175" t="s">
        <v>148</v>
      </c>
      <c r="H179" s="176">
        <v>69.718000000000004</v>
      </c>
      <c r="L179" s="173"/>
      <c r="M179" s="177"/>
      <c r="N179" s="178"/>
      <c r="O179" s="178"/>
      <c r="P179" s="178"/>
      <c r="Q179" s="178"/>
      <c r="R179" s="178"/>
      <c r="S179" s="178"/>
      <c r="T179" s="179"/>
      <c r="AT179" s="174" t="s">
        <v>142</v>
      </c>
      <c r="AU179" s="174" t="s">
        <v>87</v>
      </c>
      <c r="AV179" s="15" t="s">
        <v>149</v>
      </c>
      <c r="AW179" s="15" t="s">
        <v>31</v>
      </c>
      <c r="AX179" s="15" t="s">
        <v>74</v>
      </c>
      <c r="AY179" s="174" t="s">
        <v>133</v>
      </c>
    </row>
    <row r="180" spans="1:65" s="16" customFormat="1">
      <c r="B180" s="180"/>
      <c r="D180" s="160" t="s">
        <v>142</v>
      </c>
      <c r="E180" s="181" t="s">
        <v>1</v>
      </c>
      <c r="F180" s="182" t="s">
        <v>157</v>
      </c>
      <c r="H180" s="183">
        <v>150.87</v>
      </c>
      <c r="L180" s="180"/>
      <c r="M180" s="184"/>
      <c r="N180" s="185"/>
      <c r="O180" s="185"/>
      <c r="P180" s="185"/>
      <c r="Q180" s="185"/>
      <c r="R180" s="185"/>
      <c r="S180" s="185"/>
      <c r="T180" s="186"/>
      <c r="AT180" s="181" t="s">
        <v>142</v>
      </c>
      <c r="AU180" s="181" t="s">
        <v>87</v>
      </c>
      <c r="AV180" s="16" t="s">
        <v>140</v>
      </c>
      <c r="AW180" s="16" t="s">
        <v>31</v>
      </c>
      <c r="AX180" s="16" t="s">
        <v>81</v>
      </c>
      <c r="AY180" s="181" t="s">
        <v>133</v>
      </c>
    </row>
    <row r="181" spans="1:65" s="2" customFormat="1" ht="21.75" customHeight="1">
      <c r="A181" s="30"/>
      <c r="B181" s="146"/>
      <c r="C181" s="147" t="s">
        <v>184</v>
      </c>
      <c r="D181" s="147" t="s">
        <v>135</v>
      </c>
      <c r="E181" s="148" t="s">
        <v>185</v>
      </c>
      <c r="F181" s="149" t="s">
        <v>186</v>
      </c>
      <c r="G181" s="150" t="s">
        <v>175</v>
      </c>
      <c r="H181" s="151">
        <v>150.87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0.216</v>
      </c>
      <c r="P181" s="155">
        <f>O181*H181</f>
        <v>32.587920000000004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187</v>
      </c>
    </row>
    <row r="182" spans="1:65" s="2" customFormat="1" ht="21.75" customHeight="1">
      <c r="A182" s="30"/>
      <c r="B182" s="146"/>
      <c r="C182" s="147" t="s">
        <v>188</v>
      </c>
      <c r="D182" s="147" t="s">
        <v>135</v>
      </c>
      <c r="E182" s="148" t="s">
        <v>189</v>
      </c>
      <c r="F182" s="149" t="s">
        <v>190</v>
      </c>
      <c r="G182" s="150" t="s">
        <v>138</v>
      </c>
      <c r="H182" s="151">
        <v>121.884</v>
      </c>
      <c r="I182" s="152"/>
      <c r="J182" s="152">
        <f>ROUND(I182*H182,2)</f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0.34499999999999997</v>
      </c>
      <c r="P182" s="155">
        <f>O182*H182</f>
        <v>42.049979999999998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140</v>
      </c>
      <c r="BM182" s="157" t="s">
        <v>191</v>
      </c>
    </row>
    <row r="183" spans="1:65" s="13" customFormat="1">
      <c r="B183" s="159"/>
      <c r="D183" s="160" t="s">
        <v>142</v>
      </c>
      <c r="E183" s="161" t="s">
        <v>1</v>
      </c>
      <c r="F183" s="162" t="s">
        <v>143</v>
      </c>
      <c r="H183" s="161" t="s">
        <v>1</v>
      </c>
      <c r="L183" s="159"/>
      <c r="M183" s="163"/>
      <c r="N183" s="164"/>
      <c r="O183" s="164"/>
      <c r="P183" s="164"/>
      <c r="Q183" s="164"/>
      <c r="R183" s="164"/>
      <c r="S183" s="164"/>
      <c r="T183" s="165"/>
      <c r="AT183" s="161" t="s">
        <v>142</v>
      </c>
      <c r="AU183" s="161" t="s">
        <v>87</v>
      </c>
      <c r="AV183" s="13" t="s">
        <v>81</v>
      </c>
      <c r="AW183" s="13" t="s">
        <v>31</v>
      </c>
      <c r="AX183" s="13" t="s">
        <v>74</v>
      </c>
      <c r="AY183" s="161" t="s">
        <v>133</v>
      </c>
    </row>
    <row r="184" spans="1:65" s="13" customFormat="1">
      <c r="B184" s="159"/>
      <c r="D184" s="160" t="s">
        <v>142</v>
      </c>
      <c r="E184" s="161" t="s">
        <v>1</v>
      </c>
      <c r="F184" s="162" t="s">
        <v>144</v>
      </c>
      <c r="H184" s="161" t="s">
        <v>1</v>
      </c>
      <c r="L184" s="159"/>
      <c r="M184" s="163"/>
      <c r="N184" s="164"/>
      <c r="O184" s="164"/>
      <c r="P184" s="164"/>
      <c r="Q184" s="164"/>
      <c r="R184" s="164"/>
      <c r="S184" s="164"/>
      <c r="T184" s="165"/>
      <c r="AT184" s="161" t="s">
        <v>142</v>
      </c>
      <c r="AU184" s="161" t="s">
        <v>87</v>
      </c>
      <c r="AV184" s="13" t="s">
        <v>81</v>
      </c>
      <c r="AW184" s="13" t="s">
        <v>31</v>
      </c>
      <c r="AX184" s="13" t="s">
        <v>74</v>
      </c>
      <c r="AY184" s="161" t="s">
        <v>133</v>
      </c>
    </row>
    <row r="185" spans="1:65" s="14" customFormat="1">
      <c r="B185" s="166"/>
      <c r="D185" s="160" t="s">
        <v>142</v>
      </c>
      <c r="E185" s="167" t="s">
        <v>1</v>
      </c>
      <c r="F185" s="168" t="s">
        <v>145</v>
      </c>
      <c r="H185" s="169">
        <v>8.1050000000000004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31</v>
      </c>
      <c r="AX185" s="14" t="s">
        <v>74</v>
      </c>
      <c r="AY185" s="167" t="s">
        <v>133</v>
      </c>
    </row>
    <row r="186" spans="1:65" s="14" customFormat="1">
      <c r="B186" s="166"/>
      <c r="D186" s="160" t="s">
        <v>142</v>
      </c>
      <c r="E186" s="167" t="s">
        <v>1</v>
      </c>
      <c r="F186" s="168" t="s">
        <v>146</v>
      </c>
      <c r="H186" s="169">
        <v>6.4749999999999996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142</v>
      </c>
      <c r="AU186" s="167" t="s">
        <v>87</v>
      </c>
      <c r="AV186" s="14" t="s">
        <v>87</v>
      </c>
      <c r="AW186" s="14" t="s">
        <v>31</v>
      </c>
      <c r="AX186" s="14" t="s">
        <v>74</v>
      </c>
      <c r="AY186" s="167" t="s">
        <v>133</v>
      </c>
    </row>
    <row r="187" spans="1:65" s="14" customFormat="1">
      <c r="B187" s="166"/>
      <c r="D187" s="160" t="s">
        <v>142</v>
      </c>
      <c r="E187" s="167" t="s">
        <v>1</v>
      </c>
      <c r="F187" s="168" t="s">
        <v>147</v>
      </c>
      <c r="H187" s="169">
        <v>11.406000000000001</v>
      </c>
      <c r="L187" s="166"/>
      <c r="M187" s="170"/>
      <c r="N187" s="171"/>
      <c r="O187" s="171"/>
      <c r="P187" s="171"/>
      <c r="Q187" s="171"/>
      <c r="R187" s="171"/>
      <c r="S187" s="171"/>
      <c r="T187" s="172"/>
      <c r="AT187" s="167" t="s">
        <v>142</v>
      </c>
      <c r="AU187" s="167" t="s">
        <v>87</v>
      </c>
      <c r="AV187" s="14" t="s">
        <v>87</v>
      </c>
      <c r="AW187" s="14" t="s">
        <v>31</v>
      </c>
      <c r="AX187" s="14" t="s">
        <v>74</v>
      </c>
      <c r="AY187" s="167" t="s">
        <v>133</v>
      </c>
    </row>
    <row r="188" spans="1:65" s="14" customFormat="1">
      <c r="B188" s="166"/>
      <c r="D188" s="160" t="s">
        <v>142</v>
      </c>
      <c r="E188" s="167" t="s">
        <v>1</v>
      </c>
      <c r="F188" s="168" t="s">
        <v>146</v>
      </c>
      <c r="H188" s="169">
        <v>6.4749999999999996</v>
      </c>
      <c r="L188" s="166"/>
      <c r="M188" s="170"/>
      <c r="N188" s="171"/>
      <c r="O188" s="171"/>
      <c r="P188" s="171"/>
      <c r="Q188" s="171"/>
      <c r="R188" s="171"/>
      <c r="S188" s="171"/>
      <c r="T188" s="172"/>
      <c r="AT188" s="167" t="s">
        <v>142</v>
      </c>
      <c r="AU188" s="167" t="s">
        <v>87</v>
      </c>
      <c r="AV188" s="14" t="s">
        <v>87</v>
      </c>
      <c r="AW188" s="14" t="s">
        <v>31</v>
      </c>
      <c r="AX188" s="14" t="s">
        <v>74</v>
      </c>
      <c r="AY188" s="167" t="s">
        <v>133</v>
      </c>
    </row>
    <row r="189" spans="1:65" s="15" customFormat="1">
      <c r="B189" s="173"/>
      <c r="D189" s="160" t="s">
        <v>142</v>
      </c>
      <c r="E189" s="174" t="s">
        <v>1</v>
      </c>
      <c r="F189" s="175" t="s">
        <v>148</v>
      </c>
      <c r="H189" s="176">
        <v>32.460999999999999</v>
      </c>
      <c r="L189" s="173"/>
      <c r="M189" s="177"/>
      <c r="N189" s="178"/>
      <c r="O189" s="178"/>
      <c r="P189" s="178"/>
      <c r="Q189" s="178"/>
      <c r="R189" s="178"/>
      <c r="S189" s="178"/>
      <c r="T189" s="179"/>
      <c r="AT189" s="174" t="s">
        <v>142</v>
      </c>
      <c r="AU189" s="174" t="s">
        <v>87</v>
      </c>
      <c r="AV189" s="15" t="s">
        <v>149</v>
      </c>
      <c r="AW189" s="15" t="s">
        <v>31</v>
      </c>
      <c r="AX189" s="15" t="s">
        <v>74</v>
      </c>
      <c r="AY189" s="174" t="s">
        <v>133</v>
      </c>
    </row>
    <row r="190" spans="1:65" s="13" customFormat="1">
      <c r="B190" s="159"/>
      <c r="D190" s="160" t="s">
        <v>142</v>
      </c>
      <c r="E190" s="161" t="s">
        <v>1</v>
      </c>
      <c r="F190" s="162" t="s">
        <v>150</v>
      </c>
      <c r="H190" s="161" t="s">
        <v>1</v>
      </c>
      <c r="L190" s="159"/>
      <c r="M190" s="163"/>
      <c r="N190" s="164"/>
      <c r="O190" s="164"/>
      <c r="P190" s="164"/>
      <c r="Q190" s="164"/>
      <c r="R190" s="164"/>
      <c r="S190" s="164"/>
      <c r="T190" s="165"/>
      <c r="AT190" s="161" t="s">
        <v>142</v>
      </c>
      <c r="AU190" s="161" t="s">
        <v>87</v>
      </c>
      <c r="AV190" s="13" t="s">
        <v>81</v>
      </c>
      <c r="AW190" s="13" t="s">
        <v>31</v>
      </c>
      <c r="AX190" s="13" t="s">
        <v>74</v>
      </c>
      <c r="AY190" s="161" t="s">
        <v>133</v>
      </c>
    </row>
    <row r="191" spans="1:65" s="14" customFormat="1">
      <c r="B191" s="166"/>
      <c r="D191" s="160" t="s">
        <v>142</v>
      </c>
      <c r="E191" s="167" t="s">
        <v>1</v>
      </c>
      <c r="F191" s="168" t="s">
        <v>151</v>
      </c>
      <c r="H191" s="169">
        <v>8.5329999999999995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87</v>
      </c>
      <c r="AV191" s="14" t="s">
        <v>87</v>
      </c>
      <c r="AW191" s="14" t="s">
        <v>31</v>
      </c>
      <c r="AX191" s="14" t="s">
        <v>74</v>
      </c>
      <c r="AY191" s="167" t="s">
        <v>133</v>
      </c>
    </row>
    <row r="192" spans="1:65" s="14" customFormat="1">
      <c r="B192" s="166"/>
      <c r="D192" s="160" t="s">
        <v>142</v>
      </c>
      <c r="E192" s="167" t="s">
        <v>1</v>
      </c>
      <c r="F192" s="168" t="s">
        <v>152</v>
      </c>
      <c r="H192" s="169">
        <v>6.2050000000000001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142</v>
      </c>
      <c r="AU192" s="167" t="s">
        <v>87</v>
      </c>
      <c r="AV192" s="14" t="s">
        <v>87</v>
      </c>
      <c r="AW192" s="14" t="s">
        <v>31</v>
      </c>
      <c r="AX192" s="14" t="s">
        <v>74</v>
      </c>
      <c r="AY192" s="167" t="s">
        <v>133</v>
      </c>
    </row>
    <row r="193" spans="1:65" s="14" customFormat="1">
      <c r="B193" s="166"/>
      <c r="D193" s="160" t="s">
        <v>142</v>
      </c>
      <c r="E193" s="167" t="s">
        <v>1</v>
      </c>
      <c r="F193" s="168" t="s">
        <v>153</v>
      </c>
      <c r="H193" s="169">
        <v>6.6760000000000002</v>
      </c>
      <c r="L193" s="166"/>
      <c r="M193" s="170"/>
      <c r="N193" s="171"/>
      <c r="O193" s="171"/>
      <c r="P193" s="171"/>
      <c r="Q193" s="171"/>
      <c r="R193" s="171"/>
      <c r="S193" s="171"/>
      <c r="T193" s="172"/>
      <c r="AT193" s="167" t="s">
        <v>142</v>
      </c>
      <c r="AU193" s="167" t="s">
        <v>87</v>
      </c>
      <c r="AV193" s="14" t="s">
        <v>87</v>
      </c>
      <c r="AW193" s="14" t="s">
        <v>31</v>
      </c>
      <c r="AX193" s="14" t="s">
        <v>74</v>
      </c>
      <c r="AY193" s="167" t="s">
        <v>133</v>
      </c>
    </row>
    <row r="194" spans="1:65" s="14" customFormat="1">
      <c r="B194" s="166"/>
      <c r="D194" s="160" t="s">
        <v>142</v>
      </c>
      <c r="E194" s="167" t="s">
        <v>1</v>
      </c>
      <c r="F194" s="168" t="s">
        <v>154</v>
      </c>
      <c r="H194" s="169">
        <v>6.4729999999999999</v>
      </c>
      <c r="L194" s="166"/>
      <c r="M194" s="170"/>
      <c r="N194" s="171"/>
      <c r="O194" s="171"/>
      <c r="P194" s="171"/>
      <c r="Q194" s="171"/>
      <c r="R194" s="171"/>
      <c r="S194" s="171"/>
      <c r="T194" s="172"/>
      <c r="AT194" s="167" t="s">
        <v>142</v>
      </c>
      <c r="AU194" s="167" t="s">
        <v>87</v>
      </c>
      <c r="AV194" s="14" t="s">
        <v>87</v>
      </c>
      <c r="AW194" s="14" t="s">
        <v>31</v>
      </c>
      <c r="AX194" s="14" t="s">
        <v>74</v>
      </c>
      <c r="AY194" s="167" t="s">
        <v>133</v>
      </c>
    </row>
    <row r="195" spans="1:65" s="13" customFormat="1">
      <c r="B195" s="159"/>
      <c r="D195" s="160" t="s">
        <v>142</v>
      </c>
      <c r="E195" s="161" t="s">
        <v>1</v>
      </c>
      <c r="F195" s="162" t="s">
        <v>155</v>
      </c>
      <c r="H195" s="161" t="s">
        <v>1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1" t="s">
        <v>142</v>
      </c>
      <c r="AU195" s="161" t="s">
        <v>87</v>
      </c>
      <c r="AV195" s="13" t="s">
        <v>81</v>
      </c>
      <c r="AW195" s="13" t="s">
        <v>31</v>
      </c>
      <c r="AX195" s="13" t="s">
        <v>74</v>
      </c>
      <c r="AY195" s="161" t="s">
        <v>133</v>
      </c>
    </row>
    <row r="196" spans="1:65" s="14" customFormat="1">
      <c r="B196" s="166"/>
      <c r="D196" s="160" t="s">
        <v>142</v>
      </c>
      <c r="E196" s="167" t="s">
        <v>1</v>
      </c>
      <c r="F196" s="168" t="s">
        <v>156</v>
      </c>
      <c r="H196" s="169">
        <v>61.536000000000001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142</v>
      </c>
      <c r="AU196" s="167" t="s">
        <v>87</v>
      </c>
      <c r="AV196" s="14" t="s">
        <v>87</v>
      </c>
      <c r="AW196" s="14" t="s">
        <v>31</v>
      </c>
      <c r="AX196" s="14" t="s">
        <v>74</v>
      </c>
      <c r="AY196" s="167" t="s">
        <v>133</v>
      </c>
    </row>
    <row r="197" spans="1:65" s="15" customFormat="1">
      <c r="B197" s="173"/>
      <c r="D197" s="160" t="s">
        <v>142</v>
      </c>
      <c r="E197" s="174" t="s">
        <v>1</v>
      </c>
      <c r="F197" s="175" t="s">
        <v>148</v>
      </c>
      <c r="H197" s="176">
        <v>89.423000000000002</v>
      </c>
      <c r="L197" s="173"/>
      <c r="M197" s="177"/>
      <c r="N197" s="178"/>
      <c r="O197" s="178"/>
      <c r="P197" s="178"/>
      <c r="Q197" s="178"/>
      <c r="R197" s="178"/>
      <c r="S197" s="178"/>
      <c r="T197" s="179"/>
      <c r="AT197" s="174" t="s">
        <v>142</v>
      </c>
      <c r="AU197" s="174" t="s">
        <v>87</v>
      </c>
      <c r="AV197" s="15" t="s">
        <v>149</v>
      </c>
      <c r="AW197" s="15" t="s">
        <v>31</v>
      </c>
      <c r="AX197" s="15" t="s">
        <v>74</v>
      </c>
      <c r="AY197" s="174" t="s">
        <v>133</v>
      </c>
    </row>
    <row r="198" spans="1:65" s="16" customFormat="1">
      <c r="B198" s="180"/>
      <c r="D198" s="160" t="s">
        <v>142</v>
      </c>
      <c r="E198" s="181" t="s">
        <v>1</v>
      </c>
      <c r="F198" s="182" t="s">
        <v>157</v>
      </c>
      <c r="H198" s="183">
        <v>121.884</v>
      </c>
      <c r="L198" s="180"/>
      <c r="M198" s="184"/>
      <c r="N198" s="185"/>
      <c r="O198" s="185"/>
      <c r="P198" s="185"/>
      <c r="Q198" s="185"/>
      <c r="R198" s="185"/>
      <c r="S198" s="185"/>
      <c r="T198" s="186"/>
      <c r="AT198" s="181" t="s">
        <v>142</v>
      </c>
      <c r="AU198" s="181" t="s">
        <v>87</v>
      </c>
      <c r="AV198" s="16" t="s">
        <v>140</v>
      </c>
      <c r="AW198" s="16" t="s">
        <v>31</v>
      </c>
      <c r="AX198" s="16" t="s">
        <v>81</v>
      </c>
      <c r="AY198" s="181" t="s">
        <v>133</v>
      </c>
    </row>
    <row r="199" spans="1:65" s="2" customFormat="1" ht="21.75" customHeight="1">
      <c r="A199" s="30"/>
      <c r="B199" s="146"/>
      <c r="C199" s="147" t="s">
        <v>192</v>
      </c>
      <c r="D199" s="147" t="s">
        <v>135</v>
      </c>
      <c r="E199" s="148" t="s">
        <v>193</v>
      </c>
      <c r="F199" s="149" t="s">
        <v>194</v>
      </c>
      <c r="G199" s="150" t="s">
        <v>138</v>
      </c>
      <c r="H199" s="151">
        <v>55.710999999999999</v>
      </c>
      <c r="I199" s="152"/>
      <c r="J199" s="152">
        <f>ROUND(I199*H199,2)</f>
        <v>0</v>
      </c>
      <c r="K199" s="149" t="s">
        <v>139</v>
      </c>
      <c r="L199" s="31"/>
      <c r="M199" s="153" t="s">
        <v>1</v>
      </c>
      <c r="N199" s="154" t="s">
        <v>40</v>
      </c>
      <c r="O199" s="155">
        <v>8.3000000000000004E-2</v>
      </c>
      <c r="P199" s="155">
        <f>O199*H199</f>
        <v>4.6240129999999997</v>
      </c>
      <c r="Q199" s="155">
        <v>0</v>
      </c>
      <c r="R199" s="155">
        <f>Q199*H199</f>
        <v>0</v>
      </c>
      <c r="S199" s="155">
        <v>0</v>
      </c>
      <c r="T199" s="156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7" t="s">
        <v>140</v>
      </c>
      <c r="AT199" s="157" t="s">
        <v>135</v>
      </c>
      <c r="AU199" s="157" t="s">
        <v>87</v>
      </c>
      <c r="AY199" s="18" t="s">
        <v>133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87</v>
      </c>
      <c r="BK199" s="158">
        <f>ROUND(I199*H199,2)</f>
        <v>0</v>
      </c>
      <c r="BL199" s="18" t="s">
        <v>140</v>
      </c>
      <c r="BM199" s="157" t="s">
        <v>195</v>
      </c>
    </row>
    <row r="200" spans="1:65" s="14" customFormat="1">
      <c r="B200" s="166"/>
      <c r="D200" s="160" t="s">
        <v>142</v>
      </c>
      <c r="E200" s="167" t="s">
        <v>1</v>
      </c>
      <c r="F200" s="168" t="s">
        <v>196</v>
      </c>
      <c r="H200" s="169">
        <v>55.710999999999999</v>
      </c>
      <c r="L200" s="166"/>
      <c r="M200" s="170"/>
      <c r="N200" s="171"/>
      <c r="O200" s="171"/>
      <c r="P200" s="171"/>
      <c r="Q200" s="171"/>
      <c r="R200" s="171"/>
      <c r="S200" s="171"/>
      <c r="T200" s="172"/>
      <c r="AT200" s="167" t="s">
        <v>142</v>
      </c>
      <c r="AU200" s="167" t="s">
        <v>87</v>
      </c>
      <c r="AV200" s="14" t="s">
        <v>87</v>
      </c>
      <c r="AW200" s="14" t="s">
        <v>31</v>
      </c>
      <c r="AX200" s="14" t="s">
        <v>81</v>
      </c>
      <c r="AY200" s="167" t="s">
        <v>133</v>
      </c>
    </row>
    <row r="201" spans="1:65" s="2" customFormat="1" ht="16.5" customHeight="1">
      <c r="A201" s="30"/>
      <c r="B201" s="146"/>
      <c r="C201" s="147" t="s">
        <v>197</v>
      </c>
      <c r="D201" s="147" t="s">
        <v>135</v>
      </c>
      <c r="E201" s="148" t="s">
        <v>198</v>
      </c>
      <c r="F201" s="149" t="s">
        <v>199</v>
      </c>
      <c r="G201" s="150" t="s">
        <v>138</v>
      </c>
      <c r="H201" s="151">
        <v>55.710999999999999</v>
      </c>
      <c r="I201" s="152"/>
      <c r="J201" s="152">
        <f>ROUND(I201*H201,2)</f>
        <v>0</v>
      </c>
      <c r="K201" s="149" t="s">
        <v>139</v>
      </c>
      <c r="L201" s="31"/>
      <c r="M201" s="153" t="s">
        <v>1</v>
      </c>
      <c r="N201" s="154" t="s">
        <v>40</v>
      </c>
      <c r="O201" s="155">
        <v>8.9999999999999993E-3</v>
      </c>
      <c r="P201" s="155">
        <f>O201*H201</f>
        <v>0.50139899999999993</v>
      </c>
      <c r="Q201" s="155">
        <v>0</v>
      </c>
      <c r="R201" s="155">
        <f>Q201*H201</f>
        <v>0</v>
      </c>
      <c r="S201" s="155">
        <v>0</v>
      </c>
      <c r="T201" s="156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7" t="s">
        <v>140</v>
      </c>
      <c r="AT201" s="157" t="s">
        <v>135</v>
      </c>
      <c r="AU201" s="157" t="s">
        <v>87</v>
      </c>
      <c r="AY201" s="18" t="s">
        <v>133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8" t="s">
        <v>87</v>
      </c>
      <c r="BK201" s="158">
        <f>ROUND(I201*H201,2)</f>
        <v>0</v>
      </c>
      <c r="BL201" s="18" t="s">
        <v>140</v>
      </c>
      <c r="BM201" s="157" t="s">
        <v>200</v>
      </c>
    </row>
    <row r="202" spans="1:65" s="2" customFormat="1" ht="21.75" customHeight="1">
      <c r="A202" s="30"/>
      <c r="B202" s="146"/>
      <c r="C202" s="147" t="s">
        <v>201</v>
      </c>
      <c r="D202" s="147" t="s">
        <v>135</v>
      </c>
      <c r="E202" s="148" t="s">
        <v>202</v>
      </c>
      <c r="F202" s="149" t="s">
        <v>203</v>
      </c>
      <c r="G202" s="150" t="s">
        <v>204</v>
      </c>
      <c r="H202" s="151">
        <v>94.709000000000003</v>
      </c>
      <c r="I202" s="152"/>
      <c r="J202" s="152">
        <f>ROUND(I202*H202,2)</f>
        <v>0</v>
      </c>
      <c r="K202" s="149" t="s">
        <v>139</v>
      </c>
      <c r="L202" s="31"/>
      <c r="M202" s="153" t="s">
        <v>1</v>
      </c>
      <c r="N202" s="154" t="s">
        <v>40</v>
      </c>
      <c r="O202" s="155">
        <v>0</v>
      </c>
      <c r="P202" s="155">
        <f>O202*H202</f>
        <v>0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7" t="s">
        <v>140</v>
      </c>
      <c r="AT202" s="157" t="s">
        <v>135</v>
      </c>
      <c r="AU202" s="157" t="s">
        <v>87</v>
      </c>
      <c r="AY202" s="18" t="s">
        <v>133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8" t="s">
        <v>87</v>
      </c>
      <c r="BK202" s="158">
        <f>ROUND(I202*H202,2)</f>
        <v>0</v>
      </c>
      <c r="BL202" s="18" t="s">
        <v>140</v>
      </c>
      <c r="BM202" s="157" t="s">
        <v>205</v>
      </c>
    </row>
    <row r="203" spans="1:65" s="14" customFormat="1">
      <c r="B203" s="166"/>
      <c r="D203" s="160" t="s">
        <v>142</v>
      </c>
      <c r="E203" s="167" t="s">
        <v>1</v>
      </c>
      <c r="F203" s="168" t="s">
        <v>206</v>
      </c>
      <c r="H203" s="169">
        <v>94.709000000000003</v>
      </c>
      <c r="L203" s="166"/>
      <c r="M203" s="170"/>
      <c r="N203" s="171"/>
      <c r="O203" s="171"/>
      <c r="P203" s="171"/>
      <c r="Q203" s="171"/>
      <c r="R203" s="171"/>
      <c r="S203" s="171"/>
      <c r="T203" s="172"/>
      <c r="AT203" s="167" t="s">
        <v>142</v>
      </c>
      <c r="AU203" s="167" t="s">
        <v>87</v>
      </c>
      <c r="AV203" s="14" t="s">
        <v>87</v>
      </c>
      <c r="AW203" s="14" t="s">
        <v>31</v>
      </c>
      <c r="AX203" s="14" t="s">
        <v>81</v>
      </c>
      <c r="AY203" s="167" t="s">
        <v>133</v>
      </c>
    </row>
    <row r="204" spans="1:65" s="2" customFormat="1" ht="21.75" customHeight="1">
      <c r="A204" s="30"/>
      <c r="B204" s="146"/>
      <c r="C204" s="147" t="s">
        <v>207</v>
      </c>
      <c r="D204" s="147" t="s">
        <v>135</v>
      </c>
      <c r="E204" s="148" t="s">
        <v>208</v>
      </c>
      <c r="F204" s="149" t="s">
        <v>209</v>
      </c>
      <c r="G204" s="150" t="s">
        <v>138</v>
      </c>
      <c r="H204" s="151">
        <v>97.676000000000002</v>
      </c>
      <c r="I204" s="152"/>
      <c r="J204" s="152">
        <f>ROUND(I204*H204,2)</f>
        <v>0</v>
      </c>
      <c r="K204" s="149" t="s">
        <v>139</v>
      </c>
      <c r="L204" s="31"/>
      <c r="M204" s="153" t="s">
        <v>1</v>
      </c>
      <c r="N204" s="154" t="s">
        <v>40</v>
      </c>
      <c r="O204" s="155">
        <v>0.29899999999999999</v>
      </c>
      <c r="P204" s="155">
        <f>O204*H204</f>
        <v>29.205123999999998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7" t="s">
        <v>140</v>
      </c>
      <c r="AT204" s="157" t="s">
        <v>135</v>
      </c>
      <c r="AU204" s="157" t="s">
        <v>87</v>
      </c>
      <c r="AY204" s="18" t="s">
        <v>133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87</v>
      </c>
      <c r="BK204" s="158">
        <f>ROUND(I204*H204,2)</f>
        <v>0</v>
      </c>
      <c r="BL204" s="18" t="s">
        <v>140</v>
      </c>
      <c r="BM204" s="157" t="s">
        <v>210</v>
      </c>
    </row>
    <row r="205" spans="1:65" s="14" customFormat="1">
      <c r="B205" s="166"/>
      <c r="D205" s="160" t="s">
        <v>142</v>
      </c>
      <c r="E205" s="167" t="s">
        <v>1</v>
      </c>
      <c r="F205" s="168" t="s">
        <v>211</v>
      </c>
      <c r="H205" s="169">
        <v>97.676000000000002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142</v>
      </c>
      <c r="AU205" s="167" t="s">
        <v>87</v>
      </c>
      <c r="AV205" s="14" t="s">
        <v>87</v>
      </c>
      <c r="AW205" s="14" t="s">
        <v>31</v>
      </c>
      <c r="AX205" s="14" t="s">
        <v>81</v>
      </c>
      <c r="AY205" s="167" t="s">
        <v>133</v>
      </c>
    </row>
    <row r="206" spans="1:65" s="2" customFormat="1" ht="21.75" customHeight="1">
      <c r="A206" s="30"/>
      <c r="B206" s="146"/>
      <c r="C206" s="147" t="s">
        <v>212</v>
      </c>
      <c r="D206" s="147" t="s">
        <v>135</v>
      </c>
      <c r="E206" s="148" t="s">
        <v>213</v>
      </c>
      <c r="F206" s="149" t="s">
        <v>214</v>
      </c>
      <c r="G206" s="150" t="s">
        <v>138</v>
      </c>
      <c r="H206" s="151">
        <v>44.649000000000001</v>
      </c>
      <c r="I206" s="152"/>
      <c r="J206" s="152">
        <f>ROUND(I206*H206,2)</f>
        <v>0</v>
      </c>
      <c r="K206" s="149" t="s">
        <v>139</v>
      </c>
      <c r="L206" s="31"/>
      <c r="M206" s="153" t="s">
        <v>1</v>
      </c>
      <c r="N206" s="154" t="s">
        <v>40</v>
      </c>
      <c r="O206" s="155">
        <v>1.5</v>
      </c>
      <c r="P206" s="155">
        <f>O206*H206</f>
        <v>66.973500000000001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215</v>
      </c>
    </row>
    <row r="207" spans="1:65" s="13" customFormat="1">
      <c r="B207" s="159"/>
      <c r="D207" s="160" t="s">
        <v>142</v>
      </c>
      <c r="E207" s="161" t="s">
        <v>1</v>
      </c>
      <c r="F207" s="162" t="s">
        <v>143</v>
      </c>
      <c r="H207" s="161" t="s">
        <v>1</v>
      </c>
      <c r="L207" s="159"/>
      <c r="M207" s="163"/>
      <c r="N207" s="164"/>
      <c r="O207" s="164"/>
      <c r="P207" s="164"/>
      <c r="Q207" s="164"/>
      <c r="R207" s="164"/>
      <c r="S207" s="164"/>
      <c r="T207" s="165"/>
      <c r="AT207" s="161" t="s">
        <v>142</v>
      </c>
      <c r="AU207" s="161" t="s">
        <v>87</v>
      </c>
      <c r="AV207" s="13" t="s">
        <v>81</v>
      </c>
      <c r="AW207" s="13" t="s">
        <v>31</v>
      </c>
      <c r="AX207" s="13" t="s">
        <v>74</v>
      </c>
      <c r="AY207" s="161" t="s">
        <v>133</v>
      </c>
    </row>
    <row r="208" spans="1:65" s="13" customFormat="1">
      <c r="B208" s="159"/>
      <c r="D208" s="160" t="s">
        <v>142</v>
      </c>
      <c r="E208" s="161" t="s">
        <v>1</v>
      </c>
      <c r="F208" s="162" t="s">
        <v>144</v>
      </c>
      <c r="H208" s="161" t="s">
        <v>1</v>
      </c>
      <c r="L208" s="159"/>
      <c r="M208" s="163"/>
      <c r="N208" s="164"/>
      <c r="O208" s="164"/>
      <c r="P208" s="164"/>
      <c r="Q208" s="164"/>
      <c r="R208" s="164"/>
      <c r="S208" s="164"/>
      <c r="T208" s="165"/>
      <c r="AT208" s="161" t="s">
        <v>142</v>
      </c>
      <c r="AU208" s="161" t="s">
        <v>87</v>
      </c>
      <c r="AV208" s="13" t="s">
        <v>81</v>
      </c>
      <c r="AW208" s="13" t="s">
        <v>31</v>
      </c>
      <c r="AX208" s="13" t="s">
        <v>74</v>
      </c>
      <c r="AY208" s="161" t="s">
        <v>133</v>
      </c>
    </row>
    <row r="209" spans="2:51" s="14" customFormat="1">
      <c r="B209" s="166"/>
      <c r="D209" s="160" t="s">
        <v>142</v>
      </c>
      <c r="E209" s="167" t="s">
        <v>1</v>
      </c>
      <c r="F209" s="168" t="s">
        <v>216</v>
      </c>
      <c r="H209" s="169">
        <v>1.706</v>
      </c>
      <c r="L209" s="166"/>
      <c r="M209" s="170"/>
      <c r="N209" s="171"/>
      <c r="O209" s="171"/>
      <c r="P209" s="171"/>
      <c r="Q209" s="171"/>
      <c r="R209" s="171"/>
      <c r="S209" s="171"/>
      <c r="T209" s="172"/>
      <c r="AT209" s="167" t="s">
        <v>142</v>
      </c>
      <c r="AU209" s="167" t="s">
        <v>87</v>
      </c>
      <c r="AV209" s="14" t="s">
        <v>87</v>
      </c>
      <c r="AW209" s="14" t="s">
        <v>31</v>
      </c>
      <c r="AX209" s="14" t="s">
        <v>74</v>
      </c>
      <c r="AY209" s="167" t="s">
        <v>133</v>
      </c>
    </row>
    <row r="210" spans="2:51" s="14" customFormat="1">
      <c r="B210" s="166"/>
      <c r="D210" s="160" t="s">
        <v>142</v>
      </c>
      <c r="E210" s="167" t="s">
        <v>1</v>
      </c>
      <c r="F210" s="168" t="s">
        <v>217</v>
      </c>
      <c r="H210" s="169">
        <v>1.5549999999999999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31</v>
      </c>
      <c r="AX210" s="14" t="s">
        <v>74</v>
      </c>
      <c r="AY210" s="167" t="s">
        <v>133</v>
      </c>
    </row>
    <row r="211" spans="2:51" s="14" customFormat="1">
      <c r="B211" s="166"/>
      <c r="D211" s="160" t="s">
        <v>142</v>
      </c>
      <c r="E211" s="167" t="s">
        <v>1</v>
      </c>
      <c r="F211" s="168" t="s">
        <v>218</v>
      </c>
      <c r="H211" s="169">
        <v>2.4009999999999998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142</v>
      </c>
      <c r="AU211" s="167" t="s">
        <v>87</v>
      </c>
      <c r="AV211" s="14" t="s">
        <v>87</v>
      </c>
      <c r="AW211" s="14" t="s">
        <v>31</v>
      </c>
      <c r="AX211" s="14" t="s">
        <v>74</v>
      </c>
      <c r="AY211" s="167" t="s">
        <v>133</v>
      </c>
    </row>
    <row r="212" spans="2:51" s="14" customFormat="1">
      <c r="B212" s="166"/>
      <c r="D212" s="160" t="s">
        <v>142</v>
      </c>
      <c r="E212" s="167" t="s">
        <v>1</v>
      </c>
      <c r="F212" s="168" t="s">
        <v>217</v>
      </c>
      <c r="H212" s="169">
        <v>1.5549999999999999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31</v>
      </c>
      <c r="AX212" s="14" t="s">
        <v>74</v>
      </c>
      <c r="AY212" s="167" t="s">
        <v>133</v>
      </c>
    </row>
    <row r="213" spans="2:51" s="15" customFormat="1">
      <c r="B213" s="173"/>
      <c r="D213" s="160" t="s">
        <v>142</v>
      </c>
      <c r="E213" s="174" t="s">
        <v>1</v>
      </c>
      <c r="F213" s="175" t="s">
        <v>148</v>
      </c>
      <c r="H213" s="176">
        <v>7.2169999999999996</v>
      </c>
      <c r="L213" s="173"/>
      <c r="M213" s="177"/>
      <c r="N213" s="178"/>
      <c r="O213" s="178"/>
      <c r="P213" s="178"/>
      <c r="Q213" s="178"/>
      <c r="R213" s="178"/>
      <c r="S213" s="178"/>
      <c r="T213" s="179"/>
      <c r="AT213" s="174" t="s">
        <v>142</v>
      </c>
      <c r="AU213" s="174" t="s">
        <v>87</v>
      </c>
      <c r="AV213" s="15" t="s">
        <v>149</v>
      </c>
      <c r="AW213" s="15" t="s">
        <v>31</v>
      </c>
      <c r="AX213" s="15" t="s">
        <v>74</v>
      </c>
      <c r="AY213" s="174" t="s">
        <v>133</v>
      </c>
    </row>
    <row r="214" spans="2:51" s="13" customFormat="1">
      <c r="B214" s="159"/>
      <c r="D214" s="160" t="s">
        <v>142</v>
      </c>
      <c r="E214" s="161" t="s">
        <v>1</v>
      </c>
      <c r="F214" s="162" t="s">
        <v>150</v>
      </c>
      <c r="H214" s="161" t="s">
        <v>1</v>
      </c>
      <c r="L214" s="159"/>
      <c r="M214" s="163"/>
      <c r="N214" s="164"/>
      <c r="O214" s="164"/>
      <c r="P214" s="164"/>
      <c r="Q214" s="164"/>
      <c r="R214" s="164"/>
      <c r="S214" s="164"/>
      <c r="T214" s="165"/>
      <c r="AT214" s="161" t="s">
        <v>142</v>
      </c>
      <c r="AU214" s="161" t="s">
        <v>87</v>
      </c>
      <c r="AV214" s="13" t="s">
        <v>81</v>
      </c>
      <c r="AW214" s="13" t="s">
        <v>31</v>
      </c>
      <c r="AX214" s="13" t="s">
        <v>74</v>
      </c>
      <c r="AY214" s="161" t="s">
        <v>133</v>
      </c>
    </row>
    <row r="215" spans="2:51" s="14" customFormat="1">
      <c r="B215" s="166"/>
      <c r="D215" s="160" t="s">
        <v>142</v>
      </c>
      <c r="E215" s="167" t="s">
        <v>1</v>
      </c>
      <c r="F215" s="168" t="s">
        <v>219</v>
      </c>
      <c r="H215" s="169">
        <v>1.796</v>
      </c>
      <c r="L215" s="166"/>
      <c r="M215" s="170"/>
      <c r="N215" s="171"/>
      <c r="O215" s="171"/>
      <c r="P215" s="171"/>
      <c r="Q215" s="171"/>
      <c r="R215" s="171"/>
      <c r="S215" s="171"/>
      <c r="T215" s="172"/>
      <c r="AT215" s="167" t="s">
        <v>142</v>
      </c>
      <c r="AU215" s="167" t="s">
        <v>87</v>
      </c>
      <c r="AV215" s="14" t="s">
        <v>87</v>
      </c>
      <c r="AW215" s="14" t="s">
        <v>31</v>
      </c>
      <c r="AX215" s="14" t="s">
        <v>74</v>
      </c>
      <c r="AY215" s="167" t="s">
        <v>133</v>
      </c>
    </row>
    <row r="216" spans="2:51" s="14" customFormat="1">
      <c r="B216" s="166"/>
      <c r="D216" s="160" t="s">
        <v>142</v>
      </c>
      <c r="E216" s="167" t="s">
        <v>1</v>
      </c>
      <c r="F216" s="168" t="s">
        <v>220</v>
      </c>
      <c r="H216" s="169">
        <v>1.49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31</v>
      </c>
      <c r="AX216" s="14" t="s">
        <v>74</v>
      </c>
      <c r="AY216" s="167" t="s">
        <v>133</v>
      </c>
    </row>
    <row r="217" spans="2:51" s="14" customFormat="1">
      <c r="B217" s="166"/>
      <c r="D217" s="160" t="s">
        <v>142</v>
      </c>
      <c r="E217" s="167" t="s">
        <v>1</v>
      </c>
      <c r="F217" s="168" t="s">
        <v>221</v>
      </c>
      <c r="H217" s="169">
        <v>1.405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142</v>
      </c>
      <c r="AU217" s="167" t="s">
        <v>87</v>
      </c>
      <c r="AV217" s="14" t="s">
        <v>87</v>
      </c>
      <c r="AW217" s="14" t="s">
        <v>31</v>
      </c>
      <c r="AX217" s="14" t="s">
        <v>74</v>
      </c>
      <c r="AY217" s="167" t="s">
        <v>133</v>
      </c>
    </row>
    <row r="218" spans="2:51" s="14" customFormat="1">
      <c r="B218" s="166"/>
      <c r="D218" s="160" t="s">
        <v>142</v>
      </c>
      <c r="E218" s="167" t="s">
        <v>1</v>
      </c>
      <c r="F218" s="168" t="s">
        <v>217</v>
      </c>
      <c r="H218" s="169">
        <v>1.5549999999999999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74</v>
      </c>
      <c r="AY218" s="167" t="s">
        <v>133</v>
      </c>
    </row>
    <row r="219" spans="2:51" s="15" customFormat="1">
      <c r="B219" s="173"/>
      <c r="D219" s="160" t="s">
        <v>142</v>
      </c>
      <c r="E219" s="174" t="s">
        <v>1</v>
      </c>
      <c r="F219" s="175" t="s">
        <v>148</v>
      </c>
      <c r="H219" s="176">
        <v>6.2460000000000004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142</v>
      </c>
      <c r="AU219" s="174" t="s">
        <v>87</v>
      </c>
      <c r="AV219" s="15" t="s">
        <v>149</v>
      </c>
      <c r="AW219" s="15" t="s">
        <v>31</v>
      </c>
      <c r="AX219" s="15" t="s">
        <v>74</v>
      </c>
      <c r="AY219" s="174" t="s">
        <v>133</v>
      </c>
    </row>
    <row r="220" spans="2:51" s="13" customFormat="1">
      <c r="B220" s="159"/>
      <c r="D220" s="160" t="s">
        <v>142</v>
      </c>
      <c r="E220" s="161" t="s">
        <v>1</v>
      </c>
      <c r="F220" s="162" t="s">
        <v>155</v>
      </c>
      <c r="H220" s="161" t="s">
        <v>1</v>
      </c>
      <c r="L220" s="159"/>
      <c r="M220" s="163"/>
      <c r="N220" s="164"/>
      <c r="O220" s="164"/>
      <c r="P220" s="164"/>
      <c r="Q220" s="164"/>
      <c r="R220" s="164"/>
      <c r="S220" s="164"/>
      <c r="T220" s="165"/>
      <c r="AT220" s="161" t="s">
        <v>142</v>
      </c>
      <c r="AU220" s="161" t="s">
        <v>87</v>
      </c>
      <c r="AV220" s="13" t="s">
        <v>81</v>
      </c>
      <c r="AW220" s="13" t="s">
        <v>31</v>
      </c>
      <c r="AX220" s="13" t="s">
        <v>74</v>
      </c>
      <c r="AY220" s="161" t="s">
        <v>133</v>
      </c>
    </row>
    <row r="221" spans="2:51" s="14" customFormat="1">
      <c r="B221" s="166"/>
      <c r="D221" s="160" t="s">
        <v>142</v>
      </c>
      <c r="E221" s="167" t="s">
        <v>1</v>
      </c>
      <c r="F221" s="168" t="s">
        <v>222</v>
      </c>
      <c r="H221" s="169">
        <v>17.948</v>
      </c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142</v>
      </c>
      <c r="AU221" s="167" t="s">
        <v>87</v>
      </c>
      <c r="AV221" s="14" t="s">
        <v>87</v>
      </c>
      <c r="AW221" s="14" t="s">
        <v>31</v>
      </c>
      <c r="AX221" s="14" t="s">
        <v>74</v>
      </c>
      <c r="AY221" s="167" t="s">
        <v>133</v>
      </c>
    </row>
    <row r="222" spans="2:51" s="15" customFormat="1">
      <c r="B222" s="173"/>
      <c r="D222" s="160" t="s">
        <v>142</v>
      </c>
      <c r="E222" s="174" t="s">
        <v>1</v>
      </c>
      <c r="F222" s="175" t="s">
        <v>148</v>
      </c>
      <c r="H222" s="176">
        <v>17.948</v>
      </c>
      <c r="L222" s="173"/>
      <c r="M222" s="177"/>
      <c r="N222" s="178"/>
      <c r="O222" s="178"/>
      <c r="P222" s="178"/>
      <c r="Q222" s="178"/>
      <c r="R222" s="178"/>
      <c r="S222" s="178"/>
      <c r="T222" s="179"/>
      <c r="AT222" s="174" t="s">
        <v>142</v>
      </c>
      <c r="AU222" s="174" t="s">
        <v>87</v>
      </c>
      <c r="AV222" s="15" t="s">
        <v>149</v>
      </c>
      <c r="AW222" s="15" t="s">
        <v>31</v>
      </c>
      <c r="AX222" s="15" t="s">
        <v>74</v>
      </c>
      <c r="AY222" s="174" t="s">
        <v>133</v>
      </c>
    </row>
    <row r="223" spans="2:51" s="13" customFormat="1">
      <c r="B223" s="159"/>
      <c r="D223" s="160" t="s">
        <v>142</v>
      </c>
      <c r="E223" s="161" t="s">
        <v>1</v>
      </c>
      <c r="F223" s="162" t="s">
        <v>164</v>
      </c>
      <c r="H223" s="161" t="s">
        <v>1</v>
      </c>
      <c r="L223" s="159"/>
      <c r="M223" s="163"/>
      <c r="N223" s="164"/>
      <c r="O223" s="164"/>
      <c r="P223" s="164"/>
      <c r="Q223" s="164"/>
      <c r="R223" s="164"/>
      <c r="S223" s="164"/>
      <c r="T223" s="165"/>
      <c r="AT223" s="161" t="s">
        <v>142</v>
      </c>
      <c r="AU223" s="161" t="s">
        <v>87</v>
      </c>
      <c r="AV223" s="13" t="s">
        <v>81</v>
      </c>
      <c r="AW223" s="13" t="s">
        <v>31</v>
      </c>
      <c r="AX223" s="13" t="s">
        <v>74</v>
      </c>
      <c r="AY223" s="161" t="s">
        <v>133</v>
      </c>
    </row>
    <row r="224" spans="2:51" s="13" customFormat="1">
      <c r="B224" s="159"/>
      <c r="D224" s="160" t="s">
        <v>142</v>
      </c>
      <c r="E224" s="161" t="s">
        <v>1</v>
      </c>
      <c r="F224" s="162" t="s">
        <v>165</v>
      </c>
      <c r="H224" s="161" t="s">
        <v>1</v>
      </c>
      <c r="L224" s="159"/>
      <c r="M224" s="163"/>
      <c r="N224" s="164"/>
      <c r="O224" s="164"/>
      <c r="P224" s="164"/>
      <c r="Q224" s="164"/>
      <c r="R224" s="164"/>
      <c r="S224" s="164"/>
      <c r="T224" s="165"/>
      <c r="AT224" s="161" t="s">
        <v>142</v>
      </c>
      <c r="AU224" s="161" t="s">
        <v>87</v>
      </c>
      <c r="AV224" s="13" t="s">
        <v>81</v>
      </c>
      <c r="AW224" s="13" t="s">
        <v>31</v>
      </c>
      <c r="AX224" s="13" t="s">
        <v>74</v>
      </c>
      <c r="AY224" s="161" t="s">
        <v>133</v>
      </c>
    </row>
    <row r="225" spans="1:65" s="14" customFormat="1">
      <c r="B225" s="166"/>
      <c r="D225" s="160" t="s">
        <v>142</v>
      </c>
      <c r="E225" s="167" t="s">
        <v>1</v>
      </c>
      <c r="F225" s="168" t="s">
        <v>223</v>
      </c>
      <c r="H225" s="169">
        <v>2.5</v>
      </c>
      <c r="L225" s="166"/>
      <c r="M225" s="170"/>
      <c r="N225" s="171"/>
      <c r="O225" s="171"/>
      <c r="P225" s="171"/>
      <c r="Q225" s="171"/>
      <c r="R225" s="171"/>
      <c r="S225" s="171"/>
      <c r="T225" s="172"/>
      <c r="AT225" s="167" t="s">
        <v>142</v>
      </c>
      <c r="AU225" s="167" t="s">
        <v>87</v>
      </c>
      <c r="AV225" s="14" t="s">
        <v>87</v>
      </c>
      <c r="AW225" s="14" t="s">
        <v>31</v>
      </c>
      <c r="AX225" s="14" t="s">
        <v>74</v>
      </c>
      <c r="AY225" s="167" t="s">
        <v>133</v>
      </c>
    </row>
    <row r="226" spans="1:65" s="14" customFormat="1">
      <c r="B226" s="166"/>
      <c r="D226" s="160" t="s">
        <v>142</v>
      </c>
      <c r="E226" s="167" t="s">
        <v>1</v>
      </c>
      <c r="F226" s="168" t="s">
        <v>224</v>
      </c>
      <c r="H226" s="169">
        <v>0.77</v>
      </c>
      <c r="L226" s="166"/>
      <c r="M226" s="170"/>
      <c r="N226" s="171"/>
      <c r="O226" s="171"/>
      <c r="P226" s="171"/>
      <c r="Q226" s="171"/>
      <c r="R226" s="171"/>
      <c r="S226" s="171"/>
      <c r="T226" s="172"/>
      <c r="AT226" s="167" t="s">
        <v>142</v>
      </c>
      <c r="AU226" s="167" t="s">
        <v>87</v>
      </c>
      <c r="AV226" s="14" t="s">
        <v>87</v>
      </c>
      <c r="AW226" s="14" t="s">
        <v>31</v>
      </c>
      <c r="AX226" s="14" t="s">
        <v>74</v>
      </c>
      <c r="AY226" s="167" t="s">
        <v>133</v>
      </c>
    </row>
    <row r="227" spans="1:65" s="14" customFormat="1">
      <c r="B227" s="166"/>
      <c r="D227" s="160" t="s">
        <v>142</v>
      </c>
      <c r="E227" s="167" t="s">
        <v>1</v>
      </c>
      <c r="F227" s="168" t="s">
        <v>225</v>
      </c>
      <c r="H227" s="169">
        <v>2.4980000000000002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142</v>
      </c>
      <c r="AU227" s="167" t="s">
        <v>87</v>
      </c>
      <c r="AV227" s="14" t="s">
        <v>87</v>
      </c>
      <c r="AW227" s="14" t="s">
        <v>31</v>
      </c>
      <c r="AX227" s="14" t="s">
        <v>74</v>
      </c>
      <c r="AY227" s="167" t="s">
        <v>133</v>
      </c>
    </row>
    <row r="228" spans="1:65" s="14" customFormat="1">
      <c r="B228" s="166"/>
      <c r="D228" s="160" t="s">
        <v>142</v>
      </c>
      <c r="E228" s="167" t="s">
        <v>1</v>
      </c>
      <c r="F228" s="168" t="s">
        <v>224</v>
      </c>
      <c r="H228" s="169">
        <v>0.77</v>
      </c>
      <c r="L228" s="166"/>
      <c r="M228" s="170"/>
      <c r="N228" s="171"/>
      <c r="O228" s="171"/>
      <c r="P228" s="171"/>
      <c r="Q228" s="171"/>
      <c r="R228" s="171"/>
      <c r="S228" s="171"/>
      <c r="T228" s="172"/>
      <c r="AT228" s="167" t="s">
        <v>142</v>
      </c>
      <c r="AU228" s="167" t="s">
        <v>87</v>
      </c>
      <c r="AV228" s="14" t="s">
        <v>87</v>
      </c>
      <c r="AW228" s="14" t="s">
        <v>31</v>
      </c>
      <c r="AX228" s="14" t="s">
        <v>74</v>
      </c>
      <c r="AY228" s="167" t="s">
        <v>133</v>
      </c>
    </row>
    <row r="229" spans="1:65" s="15" customFormat="1">
      <c r="B229" s="173"/>
      <c r="D229" s="160" t="s">
        <v>142</v>
      </c>
      <c r="E229" s="174" t="s">
        <v>1</v>
      </c>
      <c r="F229" s="175" t="s">
        <v>148</v>
      </c>
      <c r="H229" s="176">
        <v>6.5380000000000003</v>
      </c>
      <c r="L229" s="173"/>
      <c r="M229" s="177"/>
      <c r="N229" s="178"/>
      <c r="O229" s="178"/>
      <c r="P229" s="178"/>
      <c r="Q229" s="178"/>
      <c r="R229" s="178"/>
      <c r="S229" s="178"/>
      <c r="T229" s="179"/>
      <c r="AT229" s="174" t="s">
        <v>142</v>
      </c>
      <c r="AU229" s="174" t="s">
        <v>87</v>
      </c>
      <c r="AV229" s="15" t="s">
        <v>149</v>
      </c>
      <c r="AW229" s="15" t="s">
        <v>31</v>
      </c>
      <c r="AX229" s="15" t="s">
        <v>74</v>
      </c>
      <c r="AY229" s="174" t="s">
        <v>133</v>
      </c>
    </row>
    <row r="230" spans="1:65" s="13" customFormat="1">
      <c r="B230" s="159"/>
      <c r="D230" s="160" t="s">
        <v>142</v>
      </c>
      <c r="E230" s="161" t="s">
        <v>1</v>
      </c>
      <c r="F230" s="162" t="s">
        <v>170</v>
      </c>
      <c r="H230" s="161" t="s">
        <v>1</v>
      </c>
      <c r="L230" s="159"/>
      <c r="M230" s="163"/>
      <c r="N230" s="164"/>
      <c r="O230" s="164"/>
      <c r="P230" s="164"/>
      <c r="Q230" s="164"/>
      <c r="R230" s="164"/>
      <c r="S230" s="164"/>
      <c r="T230" s="165"/>
      <c r="AT230" s="161" t="s">
        <v>142</v>
      </c>
      <c r="AU230" s="161" t="s">
        <v>87</v>
      </c>
      <c r="AV230" s="13" t="s">
        <v>81</v>
      </c>
      <c r="AW230" s="13" t="s">
        <v>31</v>
      </c>
      <c r="AX230" s="13" t="s">
        <v>74</v>
      </c>
      <c r="AY230" s="161" t="s">
        <v>133</v>
      </c>
    </row>
    <row r="231" spans="1:65" s="14" customFormat="1">
      <c r="B231" s="166"/>
      <c r="D231" s="160" t="s">
        <v>142</v>
      </c>
      <c r="E231" s="167" t="s">
        <v>1</v>
      </c>
      <c r="F231" s="168" t="s">
        <v>226</v>
      </c>
      <c r="H231" s="169">
        <v>2.508</v>
      </c>
      <c r="L231" s="166"/>
      <c r="M231" s="170"/>
      <c r="N231" s="171"/>
      <c r="O231" s="171"/>
      <c r="P231" s="171"/>
      <c r="Q231" s="171"/>
      <c r="R231" s="171"/>
      <c r="S231" s="171"/>
      <c r="T231" s="172"/>
      <c r="AT231" s="167" t="s">
        <v>142</v>
      </c>
      <c r="AU231" s="167" t="s">
        <v>87</v>
      </c>
      <c r="AV231" s="14" t="s">
        <v>87</v>
      </c>
      <c r="AW231" s="14" t="s">
        <v>31</v>
      </c>
      <c r="AX231" s="14" t="s">
        <v>74</v>
      </c>
      <c r="AY231" s="167" t="s">
        <v>133</v>
      </c>
    </row>
    <row r="232" spans="1:65" s="14" customFormat="1">
      <c r="B232" s="166"/>
      <c r="D232" s="160" t="s">
        <v>142</v>
      </c>
      <c r="E232" s="167" t="s">
        <v>1</v>
      </c>
      <c r="F232" s="168" t="s">
        <v>224</v>
      </c>
      <c r="H232" s="169">
        <v>0.77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227</v>
      </c>
      <c r="H233" s="169">
        <v>2.6520000000000001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4" customFormat="1">
      <c r="B234" s="166"/>
      <c r="D234" s="160" t="s">
        <v>142</v>
      </c>
      <c r="E234" s="167" t="s">
        <v>1</v>
      </c>
      <c r="F234" s="168" t="s">
        <v>224</v>
      </c>
      <c r="H234" s="169">
        <v>0.77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87</v>
      </c>
      <c r="AV234" s="14" t="s">
        <v>87</v>
      </c>
      <c r="AW234" s="14" t="s">
        <v>31</v>
      </c>
      <c r="AX234" s="14" t="s">
        <v>74</v>
      </c>
      <c r="AY234" s="167" t="s">
        <v>133</v>
      </c>
    </row>
    <row r="235" spans="1:65" s="15" customFormat="1">
      <c r="B235" s="173"/>
      <c r="D235" s="160" t="s">
        <v>142</v>
      </c>
      <c r="E235" s="174" t="s">
        <v>1</v>
      </c>
      <c r="F235" s="175" t="s">
        <v>148</v>
      </c>
      <c r="H235" s="176">
        <v>6.7</v>
      </c>
      <c r="L235" s="173"/>
      <c r="M235" s="177"/>
      <c r="N235" s="178"/>
      <c r="O235" s="178"/>
      <c r="P235" s="178"/>
      <c r="Q235" s="178"/>
      <c r="R235" s="178"/>
      <c r="S235" s="178"/>
      <c r="T235" s="179"/>
      <c r="AT235" s="174" t="s">
        <v>142</v>
      </c>
      <c r="AU235" s="174" t="s">
        <v>87</v>
      </c>
      <c r="AV235" s="15" t="s">
        <v>149</v>
      </c>
      <c r="AW235" s="15" t="s">
        <v>31</v>
      </c>
      <c r="AX235" s="15" t="s">
        <v>74</v>
      </c>
      <c r="AY235" s="174" t="s">
        <v>133</v>
      </c>
    </row>
    <row r="236" spans="1:65" s="16" customFormat="1">
      <c r="B236" s="180"/>
      <c r="D236" s="160" t="s">
        <v>142</v>
      </c>
      <c r="E236" s="181" t="s">
        <v>1</v>
      </c>
      <c r="F236" s="182" t="s">
        <v>157</v>
      </c>
      <c r="H236" s="183">
        <v>44.649000000000001</v>
      </c>
      <c r="L236" s="180"/>
      <c r="M236" s="184"/>
      <c r="N236" s="185"/>
      <c r="O236" s="185"/>
      <c r="P236" s="185"/>
      <c r="Q236" s="185"/>
      <c r="R236" s="185"/>
      <c r="S236" s="185"/>
      <c r="T236" s="186"/>
      <c r="AT236" s="181" t="s">
        <v>142</v>
      </c>
      <c r="AU236" s="181" t="s">
        <v>87</v>
      </c>
      <c r="AV236" s="16" t="s">
        <v>140</v>
      </c>
      <c r="AW236" s="16" t="s">
        <v>31</v>
      </c>
      <c r="AX236" s="16" t="s">
        <v>81</v>
      </c>
      <c r="AY236" s="181" t="s">
        <v>133</v>
      </c>
    </row>
    <row r="237" spans="1:65" s="2" customFormat="1" ht="16.5" customHeight="1">
      <c r="A237" s="30"/>
      <c r="B237" s="146"/>
      <c r="C237" s="187" t="s">
        <v>228</v>
      </c>
      <c r="D237" s="187" t="s">
        <v>229</v>
      </c>
      <c r="E237" s="188" t="s">
        <v>230</v>
      </c>
      <c r="F237" s="189" t="s">
        <v>231</v>
      </c>
      <c r="G237" s="190" t="s">
        <v>204</v>
      </c>
      <c r="H237" s="191">
        <v>85.012</v>
      </c>
      <c r="I237" s="192"/>
      <c r="J237" s="192">
        <f>ROUND(I237*H237,2)</f>
        <v>0</v>
      </c>
      <c r="K237" s="189" t="s">
        <v>139</v>
      </c>
      <c r="L237" s="193"/>
      <c r="M237" s="194" t="s">
        <v>1</v>
      </c>
      <c r="N237" s="195" t="s">
        <v>40</v>
      </c>
      <c r="O237" s="155">
        <v>0</v>
      </c>
      <c r="P237" s="155">
        <f>O237*H237</f>
        <v>0</v>
      </c>
      <c r="Q237" s="155">
        <v>1</v>
      </c>
      <c r="R237" s="155">
        <f>Q237*H237</f>
        <v>85.012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197</v>
      </c>
      <c r="AT237" s="157" t="s">
        <v>229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140</v>
      </c>
      <c r="BM237" s="157" t="s">
        <v>232</v>
      </c>
    </row>
    <row r="238" spans="1:65" s="14" customFormat="1">
      <c r="B238" s="166"/>
      <c r="D238" s="160" t="s">
        <v>142</v>
      </c>
      <c r="E238" s="167" t="s">
        <v>1</v>
      </c>
      <c r="F238" s="168" t="s">
        <v>233</v>
      </c>
      <c r="H238" s="169">
        <v>85.012</v>
      </c>
      <c r="L238" s="166"/>
      <c r="M238" s="170"/>
      <c r="N238" s="171"/>
      <c r="O238" s="171"/>
      <c r="P238" s="171"/>
      <c r="Q238" s="171"/>
      <c r="R238" s="171"/>
      <c r="S238" s="171"/>
      <c r="T238" s="172"/>
      <c r="AT238" s="167" t="s">
        <v>142</v>
      </c>
      <c r="AU238" s="167" t="s">
        <v>87</v>
      </c>
      <c r="AV238" s="14" t="s">
        <v>87</v>
      </c>
      <c r="AW238" s="14" t="s">
        <v>31</v>
      </c>
      <c r="AX238" s="14" t="s">
        <v>81</v>
      </c>
      <c r="AY238" s="167" t="s">
        <v>133</v>
      </c>
    </row>
    <row r="239" spans="1:65" s="12" customFormat="1" ht="22.9" customHeight="1">
      <c r="B239" s="134"/>
      <c r="D239" s="135" t="s">
        <v>73</v>
      </c>
      <c r="E239" s="144" t="s">
        <v>140</v>
      </c>
      <c r="F239" s="144" t="s">
        <v>234</v>
      </c>
      <c r="J239" s="145">
        <f>BK239</f>
        <v>0</v>
      </c>
      <c r="L239" s="134"/>
      <c r="M239" s="138"/>
      <c r="N239" s="139"/>
      <c r="O239" s="139"/>
      <c r="P239" s="140">
        <f>SUM(P240:P269)</f>
        <v>14.568653999999999</v>
      </c>
      <c r="Q239" s="139"/>
      <c r="R239" s="140">
        <f>SUM(R240:R269)</f>
        <v>20.915697739999999</v>
      </c>
      <c r="S239" s="139"/>
      <c r="T239" s="141">
        <f>SUM(T240:T269)</f>
        <v>0</v>
      </c>
      <c r="AR239" s="135" t="s">
        <v>81</v>
      </c>
      <c r="AT239" s="142" t="s">
        <v>73</v>
      </c>
      <c r="AU239" s="142" t="s">
        <v>81</v>
      </c>
      <c r="AY239" s="135" t="s">
        <v>133</v>
      </c>
      <c r="BK239" s="143">
        <f>SUM(BK240:BK269)</f>
        <v>0</v>
      </c>
    </row>
    <row r="240" spans="1:65" s="2" customFormat="1" ht="16.5" customHeight="1">
      <c r="A240" s="30"/>
      <c r="B240" s="146"/>
      <c r="C240" s="147" t="s">
        <v>235</v>
      </c>
      <c r="D240" s="147" t="s">
        <v>135</v>
      </c>
      <c r="E240" s="148" t="s">
        <v>236</v>
      </c>
      <c r="F240" s="149" t="s">
        <v>237</v>
      </c>
      <c r="G240" s="150" t="s">
        <v>138</v>
      </c>
      <c r="H240" s="151">
        <v>11.061999999999999</v>
      </c>
      <c r="I240" s="152"/>
      <c r="J240" s="152">
        <f>ROUND(I240*H240,2)</f>
        <v>0</v>
      </c>
      <c r="K240" s="149" t="s">
        <v>139</v>
      </c>
      <c r="L240" s="31"/>
      <c r="M240" s="153" t="s">
        <v>1</v>
      </c>
      <c r="N240" s="154" t="s">
        <v>40</v>
      </c>
      <c r="O240" s="155">
        <v>1.3169999999999999</v>
      </c>
      <c r="P240" s="155">
        <f>O240*H240</f>
        <v>14.568653999999999</v>
      </c>
      <c r="Q240" s="155">
        <v>1.8907700000000001</v>
      </c>
      <c r="R240" s="155">
        <f>Q240*H240</f>
        <v>20.915697739999999</v>
      </c>
      <c r="S240" s="155">
        <v>0</v>
      </c>
      <c r="T240" s="156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140</v>
      </c>
      <c r="AT240" s="157" t="s">
        <v>135</v>
      </c>
      <c r="AU240" s="157" t="s">
        <v>87</v>
      </c>
      <c r="AY240" s="18" t="s">
        <v>133</v>
      </c>
      <c r="BE240" s="158">
        <f>IF(N240="základní",J240,0)</f>
        <v>0</v>
      </c>
      <c r="BF240" s="158">
        <f>IF(N240="snížená",J240,0)</f>
        <v>0</v>
      </c>
      <c r="BG240" s="158">
        <f>IF(N240="zákl. přenesená",J240,0)</f>
        <v>0</v>
      </c>
      <c r="BH240" s="158">
        <f>IF(N240="sníž. přenesená",J240,0)</f>
        <v>0</v>
      </c>
      <c r="BI240" s="158">
        <f>IF(N240="nulová",J240,0)</f>
        <v>0</v>
      </c>
      <c r="BJ240" s="18" t="s">
        <v>87</v>
      </c>
      <c r="BK240" s="158">
        <f>ROUND(I240*H240,2)</f>
        <v>0</v>
      </c>
      <c r="BL240" s="18" t="s">
        <v>140</v>
      </c>
      <c r="BM240" s="157" t="s">
        <v>238</v>
      </c>
    </row>
    <row r="241" spans="2:51" s="13" customFormat="1">
      <c r="B241" s="159"/>
      <c r="D241" s="160" t="s">
        <v>142</v>
      </c>
      <c r="E241" s="161" t="s">
        <v>1</v>
      </c>
      <c r="F241" s="162" t="s">
        <v>143</v>
      </c>
      <c r="H241" s="161" t="s">
        <v>1</v>
      </c>
      <c r="L241" s="159"/>
      <c r="M241" s="163"/>
      <c r="N241" s="164"/>
      <c r="O241" s="164"/>
      <c r="P241" s="164"/>
      <c r="Q241" s="164"/>
      <c r="R241" s="164"/>
      <c r="S241" s="164"/>
      <c r="T241" s="165"/>
      <c r="AT241" s="161" t="s">
        <v>142</v>
      </c>
      <c r="AU241" s="161" t="s">
        <v>87</v>
      </c>
      <c r="AV241" s="13" t="s">
        <v>81</v>
      </c>
      <c r="AW241" s="13" t="s">
        <v>31</v>
      </c>
      <c r="AX241" s="13" t="s">
        <v>74</v>
      </c>
      <c r="AY241" s="161" t="s">
        <v>133</v>
      </c>
    </row>
    <row r="242" spans="2:51" s="13" customFormat="1">
      <c r="B242" s="159"/>
      <c r="D242" s="160" t="s">
        <v>142</v>
      </c>
      <c r="E242" s="161" t="s">
        <v>1</v>
      </c>
      <c r="F242" s="162" t="s">
        <v>144</v>
      </c>
      <c r="H242" s="161" t="s">
        <v>1</v>
      </c>
      <c r="L242" s="159"/>
      <c r="M242" s="163"/>
      <c r="N242" s="164"/>
      <c r="O242" s="164"/>
      <c r="P242" s="164"/>
      <c r="Q242" s="164"/>
      <c r="R242" s="164"/>
      <c r="S242" s="164"/>
      <c r="T242" s="165"/>
      <c r="AT242" s="161" t="s">
        <v>142</v>
      </c>
      <c r="AU242" s="161" t="s">
        <v>87</v>
      </c>
      <c r="AV242" s="13" t="s">
        <v>81</v>
      </c>
      <c r="AW242" s="13" t="s">
        <v>31</v>
      </c>
      <c r="AX242" s="13" t="s">
        <v>74</v>
      </c>
      <c r="AY242" s="161" t="s">
        <v>133</v>
      </c>
    </row>
    <row r="243" spans="2:51" s="14" customFormat="1">
      <c r="B243" s="166"/>
      <c r="D243" s="160" t="s">
        <v>142</v>
      </c>
      <c r="E243" s="167" t="s">
        <v>1</v>
      </c>
      <c r="F243" s="168" t="s">
        <v>239</v>
      </c>
      <c r="H243" s="169">
        <v>0.379</v>
      </c>
      <c r="L243" s="166"/>
      <c r="M243" s="170"/>
      <c r="N243" s="171"/>
      <c r="O243" s="171"/>
      <c r="P243" s="171"/>
      <c r="Q243" s="171"/>
      <c r="R243" s="171"/>
      <c r="S243" s="171"/>
      <c r="T243" s="172"/>
      <c r="AT243" s="167" t="s">
        <v>142</v>
      </c>
      <c r="AU243" s="167" t="s">
        <v>87</v>
      </c>
      <c r="AV243" s="14" t="s">
        <v>87</v>
      </c>
      <c r="AW243" s="14" t="s">
        <v>31</v>
      </c>
      <c r="AX243" s="14" t="s">
        <v>74</v>
      </c>
      <c r="AY243" s="167" t="s">
        <v>133</v>
      </c>
    </row>
    <row r="244" spans="2:51" s="14" customFormat="1">
      <c r="B244" s="166"/>
      <c r="D244" s="160" t="s">
        <v>142</v>
      </c>
      <c r="E244" s="167" t="s">
        <v>1</v>
      </c>
      <c r="F244" s="168" t="s">
        <v>240</v>
      </c>
      <c r="H244" s="169">
        <v>0.34599999999999997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87</v>
      </c>
      <c r="AV244" s="14" t="s">
        <v>87</v>
      </c>
      <c r="AW244" s="14" t="s">
        <v>31</v>
      </c>
      <c r="AX244" s="14" t="s">
        <v>74</v>
      </c>
      <c r="AY244" s="167" t="s">
        <v>133</v>
      </c>
    </row>
    <row r="245" spans="2:51" s="14" customFormat="1">
      <c r="B245" s="166"/>
      <c r="D245" s="160" t="s">
        <v>142</v>
      </c>
      <c r="E245" s="167" t="s">
        <v>1</v>
      </c>
      <c r="F245" s="168" t="s">
        <v>241</v>
      </c>
      <c r="H245" s="169">
        <v>0.53400000000000003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87</v>
      </c>
      <c r="AV245" s="14" t="s">
        <v>87</v>
      </c>
      <c r="AW245" s="14" t="s">
        <v>31</v>
      </c>
      <c r="AX245" s="14" t="s">
        <v>74</v>
      </c>
      <c r="AY245" s="167" t="s">
        <v>133</v>
      </c>
    </row>
    <row r="246" spans="2:51" s="14" customFormat="1">
      <c r="B246" s="166"/>
      <c r="D246" s="160" t="s">
        <v>142</v>
      </c>
      <c r="E246" s="167" t="s">
        <v>1</v>
      </c>
      <c r="F246" s="168" t="s">
        <v>240</v>
      </c>
      <c r="H246" s="169">
        <v>0.34599999999999997</v>
      </c>
      <c r="L246" s="166"/>
      <c r="M246" s="170"/>
      <c r="N246" s="171"/>
      <c r="O246" s="171"/>
      <c r="P246" s="171"/>
      <c r="Q246" s="171"/>
      <c r="R246" s="171"/>
      <c r="S246" s="171"/>
      <c r="T246" s="172"/>
      <c r="AT246" s="167" t="s">
        <v>142</v>
      </c>
      <c r="AU246" s="167" t="s">
        <v>87</v>
      </c>
      <c r="AV246" s="14" t="s">
        <v>87</v>
      </c>
      <c r="AW246" s="14" t="s">
        <v>31</v>
      </c>
      <c r="AX246" s="14" t="s">
        <v>74</v>
      </c>
      <c r="AY246" s="167" t="s">
        <v>133</v>
      </c>
    </row>
    <row r="247" spans="2:51" s="15" customFormat="1">
      <c r="B247" s="173"/>
      <c r="D247" s="160" t="s">
        <v>142</v>
      </c>
      <c r="E247" s="174" t="s">
        <v>1</v>
      </c>
      <c r="F247" s="175" t="s">
        <v>148</v>
      </c>
      <c r="H247" s="176">
        <v>1.605</v>
      </c>
      <c r="L247" s="173"/>
      <c r="M247" s="177"/>
      <c r="N247" s="178"/>
      <c r="O247" s="178"/>
      <c r="P247" s="178"/>
      <c r="Q247" s="178"/>
      <c r="R247" s="178"/>
      <c r="S247" s="178"/>
      <c r="T247" s="179"/>
      <c r="AT247" s="174" t="s">
        <v>142</v>
      </c>
      <c r="AU247" s="174" t="s">
        <v>87</v>
      </c>
      <c r="AV247" s="15" t="s">
        <v>149</v>
      </c>
      <c r="AW247" s="15" t="s">
        <v>31</v>
      </c>
      <c r="AX247" s="15" t="s">
        <v>74</v>
      </c>
      <c r="AY247" s="174" t="s">
        <v>133</v>
      </c>
    </row>
    <row r="248" spans="2:51" s="13" customFormat="1">
      <c r="B248" s="159"/>
      <c r="D248" s="160" t="s">
        <v>142</v>
      </c>
      <c r="E248" s="161" t="s">
        <v>1</v>
      </c>
      <c r="F248" s="162" t="s">
        <v>150</v>
      </c>
      <c r="H248" s="161" t="s">
        <v>1</v>
      </c>
      <c r="L248" s="159"/>
      <c r="M248" s="163"/>
      <c r="N248" s="164"/>
      <c r="O248" s="164"/>
      <c r="P248" s="164"/>
      <c r="Q248" s="164"/>
      <c r="R248" s="164"/>
      <c r="S248" s="164"/>
      <c r="T248" s="165"/>
      <c r="AT248" s="161" t="s">
        <v>142</v>
      </c>
      <c r="AU248" s="161" t="s">
        <v>87</v>
      </c>
      <c r="AV248" s="13" t="s">
        <v>81</v>
      </c>
      <c r="AW248" s="13" t="s">
        <v>31</v>
      </c>
      <c r="AX248" s="13" t="s">
        <v>74</v>
      </c>
      <c r="AY248" s="161" t="s">
        <v>133</v>
      </c>
    </row>
    <row r="249" spans="2:51" s="14" customFormat="1">
      <c r="B249" s="166"/>
      <c r="D249" s="160" t="s">
        <v>142</v>
      </c>
      <c r="E249" s="167" t="s">
        <v>1</v>
      </c>
      <c r="F249" s="168" t="s">
        <v>242</v>
      </c>
      <c r="H249" s="169">
        <v>0.39900000000000002</v>
      </c>
      <c r="L249" s="166"/>
      <c r="M249" s="170"/>
      <c r="N249" s="171"/>
      <c r="O249" s="171"/>
      <c r="P249" s="171"/>
      <c r="Q249" s="171"/>
      <c r="R249" s="171"/>
      <c r="S249" s="171"/>
      <c r="T249" s="172"/>
      <c r="AT249" s="167" t="s">
        <v>142</v>
      </c>
      <c r="AU249" s="167" t="s">
        <v>87</v>
      </c>
      <c r="AV249" s="14" t="s">
        <v>87</v>
      </c>
      <c r="AW249" s="14" t="s">
        <v>31</v>
      </c>
      <c r="AX249" s="14" t="s">
        <v>74</v>
      </c>
      <c r="AY249" s="167" t="s">
        <v>133</v>
      </c>
    </row>
    <row r="250" spans="2:51" s="14" customFormat="1">
      <c r="B250" s="166"/>
      <c r="D250" s="160" t="s">
        <v>142</v>
      </c>
      <c r="E250" s="167" t="s">
        <v>1</v>
      </c>
      <c r="F250" s="168" t="s">
        <v>243</v>
      </c>
      <c r="H250" s="169">
        <v>0.33100000000000002</v>
      </c>
      <c r="L250" s="166"/>
      <c r="M250" s="170"/>
      <c r="N250" s="171"/>
      <c r="O250" s="171"/>
      <c r="P250" s="171"/>
      <c r="Q250" s="171"/>
      <c r="R250" s="171"/>
      <c r="S250" s="171"/>
      <c r="T250" s="172"/>
      <c r="AT250" s="167" t="s">
        <v>142</v>
      </c>
      <c r="AU250" s="167" t="s">
        <v>87</v>
      </c>
      <c r="AV250" s="14" t="s">
        <v>87</v>
      </c>
      <c r="AW250" s="14" t="s">
        <v>31</v>
      </c>
      <c r="AX250" s="14" t="s">
        <v>74</v>
      </c>
      <c r="AY250" s="167" t="s">
        <v>133</v>
      </c>
    </row>
    <row r="251" spans="2:51" s="14" customFormat="1">
      <c r="B251" s="166"/>
      <c r="D251" s="160" t="s">
        <v>142</v>
      </c>
      <c r="E251" s="167" t="s">
        <v>1</v>
      </c>
      <c r="F251" s="168" t="s">
        <v>244</v>
      </c>
      <c r="H251" s="169">
        <v>0.312</v>
      </c>
      <c r="L251" s="166"/>
      <c r="M251" s="170"/>
      <c r="N251" s="171"/>
      <c r="O251" s="171"/>
      <c r="P251" s="171"/>
      <c r="Q251" s="171"/>
      <c r="R251" s="171"/>
      <c r="S251" s="171"/>
      <c r="T251" s="172"/>
      <c r="AT251" s="167" t="s">
        <v>142</v>
      </c>
      <c r="AU251" s="167" t="s">
        <v>87</v>
      </c>
      <c r="AV251" s="14" t="s">
        <v>87</v>
      </c>
      <c r="AW251" s="14" t="s">
        <v>31</v>
      </c>
      <c r="AX251" s="14" t="s">
        <v>74</v>
      </c>
      <c r="AY251" s="167" t="s">
        <v>133</v>
      </c>
    </row>
    <row r="252" spans="2:51" s="14" customFormat="1">
      <c r="B252" s="166"/>
      <c r="D252" s="160" t="s">
        <v>142</v>
      </c>
      <c r="E252" s="167" t="s">
        <v>1</v>
      </c>
      <c r="F252" s="168" t="s">
        <v>240</v>
      </c>
      <c r="H252" s="169">
        <v>0.34599999999999997</v>
      </c>
      <c r="L252" s="166"/>
      <c r="M252" s="170"/>
      <c r="N252" s="171"/>
      <c r="O252" s="171"/>
      <c r="P252" s="171"/>
      <c r="Q252" s="171"/>
      <c r="R252" s="171"/>
      <c r="S252" s="171"/>
      <c r="T252" s="172"/>
      <c r="AT252" s="167" t="s">
        <v>142</v>
      </c>
      <c r="AU252" s="167" t="s">
        <v>87</v>
      </c>
      <c r="AV252" s="14" t="s">
        <v>87</v>
      </c>
      <c r="AW252" s="14" t="s">
        <v>31</v>
      </c>
      <c r="AX252" s="14" t="s">
        <v>74</v>
      </c>
      <c r="AY252" s="167" t="s">
        <v>133</v>
      </c>
    </row>
    <row r="253" spans="2:51" s="13" customFormat="1">
      <c r="B253" s="159"/>
      <c r="D253" s="160" t="s">
        <v>142</v>
      </c>
      <c r="E253" s="161" t="s">
        <v>1</v>
      </c>
      <c r="F253" s="162" t="s">
        <v>155</v>
      </c>
      <c r="H253" s="161" t="s">
        <v>1</v>
      </c>
      <c r="L253" s="159"/>
      <c r="M253" s="163"/>
      <c r="N253" s="164"/>
      <c r="O253" s="164"/>
      <c r="P253" s="164"/>
      <c r="Q253" s="164"/>
      <c r="R253" s="164"/>
      <c r="S253" s="164"/>
      <c r="T253" s="165"/>
      <c r="AT253" s="161" t="s">
        <v>142</v>
      </c>
      <c r="AU253" s="161" t="s">
        <v>87</v>
      </c>
      <c r="AV253" s="13" t="s">
        <v>81</v>
      </c>
      <c r="AW253" s="13" t="s">
        <v>31</v>
      </c>
      <c r="AX253" s="13" t="s">
        <v>74</v>
      </c>
      <c r="AY253" s="161" t="s">
        <v>133</v>
      </c>
    </row>
    <row r="254" spans="2:51" s="14" customFormat="1">
      <c r="B254" s="166"/>
      <c r="D254" s="160" t="s">
        <v>142</v>
      </c>
      <c r="E254" s="167" t="s">
        <v>1</v>
      </c>
      <c r="F254" s="168" t="s">
        <v>245</v>
      </c>
      <c r="H254" s="169">
        <v>5.1280000000000001</v>
      </c>
      <c r="L254" s="166"/>
      <c r="M254" s="170"/>
      <c r="N254" s="171"/>
      <c r="O254" s="171"/>
      <c r="P254" s="171"/>
      <c r="Q254" s="171"/>
      <c r="R254" s="171"/>
      <c r="S254" s="171"/>
      <c r="T254" s="172"/>
      <c r="AT254" s="167" t="s">
        <v>142</v>
      </c>
      <c r="AU254" s="167" t="s">
        <v>87</v>
      </c>
      <c r="AV254" s="14" t="s">
        <v>87</v>
      </c>
      <c r="AW254" s="14" t="s">
        <v>31</v>
      </c>
      <c r="AX254" s="14" t="s">
        <v>74</v>
      </c>
      <c r="AY254" s="167" t="s">
        <v>133</v>
      </c>
    </row>
    <row r="255" spans="2:51" s="15" customFormat="1">
      <c r="B255" s="173"/>
      <c r="D255" s="160" t="s">
        <v>142</v>
      </c>
      <c r="E255" s="174" t="s">
        <v>1</v>
      </c>
      <c r="F255" s="175" t="s">
        <v>148</v>
      </c>
      <c r="H255" s="176">
        <v>6.516</v>
      </c>
      <c r="L255" s="173"/>
      <c r="M255" s="177"/>
      <c r="N255" s="178"/>
      <c r="O255" s="178"/>
      <c r="P255" s="178"/>
      <c r="Q255" s="178"/>
      <c r="R255" s="178"/>
      <c r="S255" s="178"/>
      <c r="T255" s="179"/>
      <c r="AT255" s="174" t="s">
        <v>142</v>
      </c>
      <c r="AU255" s="174" t="s">
        <v>87</v>
      </c>
      <c r="AV255" s="15" t="s">
        <v>149</v>
      </c>
      <c r="AW255" s="15" t="s">
        <v>31</v>
      </c>
      <c r="AX255" s="15" t="s">
        <v>74</v>
      </c>
      <c r="AY255" s="174" t="s">
        <v>133</v>
      </c>
    </row>
    <row r="256" spans="2:51" s="13" customFormat="1">
      <c r="B256" s="159"/>
      <c r="D256" s="160" t="s">
        <v>142</v>
      </c>
      <c r="E256" s="161" t="s">
        <v>1</v>
      </c>
      <c r="F256" s="162" t="s">
        <v>164</v>
      </c>
      <c r="H256" s="161" t="s">
        <v>1</v>
      </c>
      <c r="L256" s="159"/>
      <c r="M256" s="163"/>
      <c r="N256" s="164"/>
      <c r="O256" s="164"/>
      <c r="P256" s="164"/>
      <c r="Q256" s="164"/>
      <c r="R256" s="164"/>
      <c r="S256" s="164"/>
      <c r="T256" s="165"/>
      <c r="AT256" s="161" t="s">
        <v>142</v>
      </c>
      <c r="AU256" s="161" t="s">
        <v>87</v>
      </c>
      <c r="AV256" s="13" t="s">
        <v>81</v>
      </c>
      <c r="AW256" s="13" t="s">
        <v>31</v>
      </c>
      <c r="AX256" s="13" t="s">
        <v>74</v>
      </c>
      <c r="AY256" s="161" t="s">
        <v>133</v>
      </c>
    </row>
    <row r="257" spans="1:65" s="13" customFormat="1">
      <c r="B257" s="159"/>
      <c r="D257" s="160" t="s">
        <v>142</v>
      </c>
      <c r="E257" s="161" t="s">
        <v>1</v>
      </c>
      <c r="F257" s="162" t="s">
        <v>165</v>
      </c>
      <c r="H257" s="161" t="s">
        <v>1</v>
      </c>
      <c r="L257" s="159"/>
      <c r="M257" s="163"/>
      <c r="N257" s="164"/>
      <c r="O257" s="164"/>
      <c r="P257" s="164"/>
      <c r="Q257" s="164"/>
      <c r="R257" s="164"/>
      <c r="S257" s="164"/>
      <c r="T257" s="165"/>
      <c r="AT257" s="161" t="s">
        <v>142</v>
      </c>
      <c r="AU257" s="161" t="s">
        <v>87</v>
      </c>
      <c r="AV257" s="13" t="s">
        <v>81</v>
      </c>
      <c r="AW257" s="13" t="s">
        <v>31</v>
      </c>
      <c r="AX257" s="13" t="s">
        <v>74</v>
      </c>
      <c r="AY257" s="161" t="s">
        <v>133</v>
      </c>
    </row>
    <row r="258" spans="1:65" s="14" customFormat="1">
      <c r="B258" s="166"/>
      <c r="D258" s="160" t="s">
        <v>142</v>
      </c>
      <c r="E258" s="167" t="s">
        <v>1</v>
      </c>
      <c r="F258" s="168" t="s">
        <v>246</v>
      </c>
      <c r="H258" s="169">
        <v>0.55600000000000005</v>
      </c>
      <c r="L258" s="166"/>
      <c r="M258" s="170"/>
      <c r="N258" s="171"/>
      <c r="O258" s="171"/>
      <c r="P258" s="171"/>
      <c r="Q258" s="171"/>
      <c r="R258" s="171"/>
      <c r="S258" s="171"/>
      <c r="T258" s="172"/>
      <c r="AT258" s="167" t="s">
        <v>142</v>
      </c>
      <c r="AU258" s="167" t="s">
        <v>87</v>
      </c>
      <c r="AV258" s="14" t="s">
        <v>87</v>
      </c>
      <c r="AW258" s="14" t="s">
        <v>31</v>
      </c>
      <c r="AX258" s="14" t="s">
        <v>74</v>
      </c>
      <c r="AY258" s="167" t="s">
        <v>133</v>
      </c>
    </row>
    <row r="259" spans="1:65" s="14" customFormat="1">
      <c r="B259" s="166"/>
      <c r="D259" s="160" t="s">
        <v>142</v>
      </c>
      <c r="E259" s="167" t="s">
        <v>1</v>
      </c>
      <c r="F259" s="168" t="s">
        <v>247</v>
      </c>
      <c r="H259" s="169">
        <v>0.17100000000000001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87</v>
      </c>
      <c r="AV259" s="14" t="s">
        <v>87</v>
      </c>
      <c r="AW259" s="14" t="s">
        <v>31</v>
      </c>
      <c r="AX259" s="14" t="s">
        <v>74</v>
      </c>
      <c r="AY259" s="167" t="s">
        <v>133</v>
      </c>
    </row>
    <row r="260" spans="1:65" s="14" customFormat="1">
      <c r="B260" s="166"/>
      <c r="D260" s="160" t="s">
        <v>142</v>
      </c>
      <c r="E260" s="167" t="s">
        <v>1</v>
      </c>
      <c r="F260" s="168" t="s">
        <v>248</v>
      </c>
      <c r="H260" s="169">
        <v>0.55500000000000005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87</v>
      </c>
      <c r="AV260" s="14" t="s">
        <v>87</v>
      </c>
      <c r="AW260" s="14" t="s">
        <v>31</v>
      </c>
      <c r="AX260" s="14" t="s">
        <v>74</v>
      </c>
      <c r="AY260" s="167" t="s">
        <v>133</v>
      </c>
    </row>
    <row r="261" spans="1:65" s="14" customFormat="1">
      <c r="B261" s="166"/>
      <c r="D261" s="160" t="s">
        <v>142</v>
      </c>
      <c r="E261" s="167" t="s">
        <v>1</v>
      </c>
      <c r="F261" s="168" t="s">
        <v>247</v>
      </c>
      <c r="H261" s="169">
        <v>0.17100000000000001</v>
      </c>
      <c r="L261" s="166"/>
      <c r="M261" s="170"/>
      <c r="N261" s="171"/>
      <c r="O261" s="171"/>
      <c r="P261" s="171"/>
      <c r="Q261" s="171"/>
      <c r="R261" s="171"/>
      <c r="S261" s="171"/>
      <c r="T261" s="172"/>
      <c r="AT261" s="167" t="s">
        <v>142</v>
      </c>
      <c r="AU261" s="167" t="s">
        <v>87</v>
      </c>
      <c r="AV261" s="14" t="s">
        <v>87</v>
      </c>
      <c r="AW261" s="14" t="s">
        <v>31</v>
      </c>
      <c r="AX261" s="14" t="s">
        <v>74</v>
      </c>
      <c r="AY261" s="167" t="s">
        <v>133</v>
      </c>
    </row>
    <row r="262" spans="1:65" s="15" customFormat="1">
      <c r="B262" s="173"/>
      <c r="D262" s="160" t="s">
        <v>142</v>
      </c>
      <c r="E262" s="174" t="s">
        <v>1</v>
      </c>
      <c r="F262" s="175" t="s">
        <v>148</v>
      </c>
      <c r="H262" s="176">
        <v>1.4530000000000001</v>
      </c>
      <c r="L262" s="173"/>
      <c r="M262" s="177"/>
      <c r="N262" s="178"/>
      <c r="O262" s="178"/>
      <c r="P262" s="178"/>
      <c r="Q262" s="178"/>
      <c r="R262" s="178"/>
      <c r="S262" s="178"/>
      <c r="T262" s="179"/>
      <c r="AT262" s="174" t="s">
        <v>142</v>
      </c>
      <c r="AU262" s="174" t="s">
        <v>87</v>
      </c>
      <c r="AV262" s="15" t="s">
        <v>149</v>
      </c>
      <c r="AW262" s="15" t="s">
        <v>31</v>
      </c>
      <c r="AX262" s="15" t="s">
        <v>74</v>
      </c>
      <c r="AY262" s="174" t="s">
        <v>133</v>
      </c>
    </row>
    <row r="263" spans="1:65" s="13" customFormat="1">
      <c r="B263" s="159"/>
      <c r="D263" s="160" t="s">
        <v>142</v>
      </c>
      <c r="E263" s="161" t="s">
        <v>1</v>
      </c>
      <c r="F263" s="162" t="s">
        <v>170</v>
      </c>
      <c r="H263" s="161" t="s">
        <v>1</v>
      </c>
      <c r="L263" s="159"/>
      <c r="M263" s="163"/>
      <c r="N263" s="164"/>
      <c r="O263" s="164"/>
      <c r="P263" s="164"/>
      <c r="Q263" s="164"/>
      <c r="R263" s="164"/>
      <c r="S263" s="164"/>
      <c r="T263" s="165"/>
      <c r="AT263" s="161" t="s">
        <v>142</v>
      </c>
      <c r="AU263" s="161" t="s">
        <v>87</v>
      </c>
      <c r="AV263" s="13" t="s">
        <v>81</v>
      </c>
      <c r="AW263" s="13" t="s">
        <v>31</v>
      </c>
      <c r="AX263" s="13" t="s">
        <v>74</v>
      </c>
      <c r="AY263" s="161" t="s">
        <v>133</v>
      </c>
    </row>
    <row r="264" spans="1:65" s="14" customFormat="1">
      <c r="B264" s="166"/>
      <c r="D264" s="160" t="s">
        <v>142</v>
      </c>
      <c r="E264" s="167" t="s">
        <v>1</v>
      </c>
      <c r="F264" s="168" t="s">
        <v>249</v>
      </c>
      <c r="H264" s="169">
        <v>0.55700000000000005</v>
      </c>
      <c r="L264" s="166"/>
      <c r="M264" s="170"/>
      <c r="N264" s="171"/>
      <c r="O264" s="171"/>
      <c r="P264" s="171"/>
      <c r="Q264" s="171"/>
      <c r="R264" s="171"/>
      <c r="S264" s="171"/>
      <c r="T264" s="172"/>
      <c r="AT264" s="167" t="s">
        <v>142</v>
      </c>
      <c r="AU264" s="167" t="s">
        <v>87</v>
      </c>
      <c r="AV264" s="14" t="s">
        <v>87</v>
      </c>
      <c r="AW264" s="14" t="s">
        <v>31</v>
      </c>
      <c r="AX264" s="14" t="s">
        <v>74</v>
      </c>
      <c r="AY264" s="167" t="s">
        <v>133</v>
      </c>
    </row>
    <row r="265" spans="1:65" s="14" customFormat="1">
      <c r="B265" s="166"/>
      <c r="D265" s="160" t="s">
        <v>142</v>
      </c>
      <c r="E265" s="167" t="s">
        <v>1</v>
      </c>
      <c r="F265" s="168" t="s">
        <v>247</v>
      </c>
      <c r="H265" s="169">
        <v>0.17100000000000001</v>
      </c>
      <c r="L265" s="166"/>
      <c r="M265" s="170"/>
      <c r="N265" s="171"/>
      <c r="O265" s="171"/>
      <c r="P265" s="171"/>
      <c r="Q265" s="171"/>
      <c r="R265" s="171"/>
      <c r="S265" s="171"/>
      <c r="T265" s="172"/>
      <c r="AT265" s="167" t="s">
        <v>142</v>
      </c>
      <c r="AU265" s="167" t="s">
        <v>87</v>
      </c>
      <c r="AV265" s="14" t="s">
        <v>87</v>
      </c>
      <c r="AW265" s="14" t="s">
        <v>31</v>
      </c>
      <c r="AX265" s="14" t="s">
        <v>74</v>
      </c>
      <c r="AY265" s="167" t="s">
        <v>133</v>
      </c>
    </row>
    <row r="266" spans="1:65" s="14" customFormat="1">
      <c r="B266" s="166"/>
      <c r="D266" s="160" t="s">
        <v>142</v>
      </c>
      <c r="E266" s="167" t="s">
        <v>1</v>
      </c>
      <c r="F266" s="168" t="s">
        <v>250</v>
      </c>
      <c r="H266" s="169">
        <v>0.58899999999999997</v>
      </c>
      <c r="L266" s="166"/>
      <c r="M266" s="170"/>
      <c r="N266" s="171"/>
      <c r="O266" s="171"/>
      <c r="P266" s="171"/>
      <c r="Q266" s="171"/>
      <c r="R266" s="171"/>
      <c r="S266" s="171"/>
      <c r="T266" s="172"/>
      <c r="AT266" s="167" t="s">
        <v>142</v>
      </c>
      <c r="AU266" s="167" t="s">
        <v>87</v>
      </c>
      <c r="AV266" s="14" t="s">
        <v>87</v>
      </c>
      <c r="AW266" s="14" t="s">
        <v>31</v>
      </c>
      <c r="AX266" s="14" t="s">
        <v>74</v>
      </c>
      <c r="AY266" s="167" t="s">
        <v>133</v>
      </c>
    </row>
    <row r="267" spans="1:65" s="14" customFormat="1">
      <c r="B267" s="166"/>
      <c r="D267" s="160" t="s">
        <v>142</v>
      </c>
      <c r="E267" s="167" t="s">
        <v>1</v>
      </c>
      <c r="F267" s="168" t="s">
        <v>247</v>
      </c>
      <c r="H267" s="169">
        <v>0.17100000000000001</v>
      </c>
      <c r="L267" s="166"/>
      <c r="M267" s="170"/>
      <c r="N267" s="171"/>
      <c r="O267" s="171"/>
      <c r="P267" s="171"/>
      <c r="Q267" s="171"/>
      <c r="R267" s="171"/>
      <c r="S267" s="171"/>
      <c r="T267" s="172"/>
      <c r="AT267" s="167" t="s">
        <v>142</v>
      </c>
      <c r="AU267" s="167" t="s">
        <v>87</v>
      </c>
      <c r="AV267" s="14" t="s">
        <v>87</v>
      </c>
      <c r="AW267" s="14" t="s">
        <v>31</v>
      </c>
      <c r="AX267" s="14" t="s">
        <v>74</v>
      </c>
      <c r="AY267" s="167" t="s">
        <v>133</v>
      </c>
    </row>
    <row r="268" spans="1:65" s="15" customFormat="1">
      <c r="B268" s="173"/>
      <c r="D268" s="160" t="s">
        <v>142</v>
      </c>
      <c r="E268" s="174" t="s">
        <v>1</v>
      </c>
      <c r="F268" s="175" t="s">
        <v>148</v>
      </c>
      <c r="H268" s="176">
        <v>1.488</v>
      </c>
      <c r="L268" s="173"/>
      <c r="M268" s="177"/>
      <c r="N268" s="178"/>
      <c r="O268" s="178"/>
      <c r="P268" s="178"/>
      <c r="Q268" s="178"/>
      <c r="R268" s="178"/>
      <c r="S268" s="178"/>
      <c r="T268" s="179"/>
      <c r="AT268" s="174" t="s">
        <v>142</v>
      </c>
      <c r="AU268" s="174" t="s">
        <v>87</v>
      </c>
      <c r="AV268" s="15" t="s">
        <v>149</v>
      </c>
      <c r="AW268" s="15" t="s">
        <v>31</v>
      </c>
      <c r="AX268" s="15" t="s">
        <v>74</v>
      </c>
      <c r="AY268" s="174" t="s">
        <v>133</v>
      </c>
    </row>
    <row r="269" spans="1:65" s="16" customFormat="1">
      <c r="B269" s="180"/>
      <c r="D269" s="160" t="s">
        <v>142</v>
      </c>
      <c r="E269" s="181" t="s">
        <v>1</v>
      </c>
      <c r="F269" s="182" t="s">
        <v>157</v>
      </c>
      <c r="H269" s="183">
        <v>11.061999999999999</v>
      </c>
      <c r="L269" s="180"/>
      <c r="M269" s="184"/>
      <c r="N269" s="185"/>
      <c r="O269" s="185"/>
      <c r="P269" s="185"/>
      <c r="Q269" s="185"/>
      <c r="R269" s="185"/>
      <c r="S269" s="185"/>
      <c r="T269" s="186"/>
      <c r="AT269" s="181" t="s">
        <v>142</v>
      </c>
      <c r="AU269" s="181" t="s">
        <v>87</v>
      </c>
      <c r="AV269" s="16" t="s">
        <v>140</v>
      </c>
      <c r="AW269" s="16" t="s">
        <v>31</v>
      </c>
      <c r="AX269" s="16" t="s">
        <v>81</v>
      </c>
      <c r="AY269" s="181" t="s">
        <v>133</v>
      </c>
    </row>
    <row r="270" spans="1:65" s="12" customFormat="1" ht="22.9" customHeight="1">
      <c r="B270" s="134"/>
      <c r="D270" s="135" t="s">
        <v>73</v>
      </c>
      <c r="E270" s="144" t="s">
        <v>197</v>
      </c>
      <c r="F270" s="144" t="s">
        <v>251</v>
      </c>
      <c r="J270" s="145">
        <f>BK270</f>
        <v>0</v>
      </c>
      <c r="L270" s="134"/>
      <c r="M270" s="138"/>
      <c r="N270" s="139"/>
      <c r="O270" s="139"/>
      <c r="P270" s="140">
        <f>SUM(P271:P272)</f>
        <v>5.0639000000000003</v>
      </c>
      <c r="Q270" s="139"/>
      <c r="R270" s="140">
        <f>SUM(R271:R272)</f>
        <v>1.7947999999999999E-2</v>
      </c>
      <c r="S270" s="139"/>
      <c r="T270" s="141">
        <f>SUM(T271:T272)</f>
        <v>0</v>
      </c>
      <c r="AR270" s="135" t="s">
        <v>81</v>
      </c>
      <c r="AT270" s="142" t="s">
        <v>73</v>
      </c>
      <c r="AU270" s="142" t="s">
        <v>81</v>
      </c>
      <c r="AY270" s="135" t="s">
        <v>133</v>
      </c>
      <c r="BK270" s="143">
        <f>SUM(BK271:BK272)</f>
        <v>0</v>
      </c>
    </row>
    <row r="271" spans="1:65" s="2" customFormat="1" ht="16.5" customHeight="1">
      <c r="A271" s="30"/>
      <c r="B271" s="146"/>
      <c r="C271" s="147" t="s">
        <v>252</v>
      </c>
      <c r="D271" s="147" t="s">
        <v>135</v>
      </c>
      <c r="E271" s="148" t="s">
        <v>253</v>
      </c>
      <c r="F271" s="149" t="s">
        <v>254</v>
      </c>
      <c r="G271" s="150" t="s">
        <v>255</v>
      </c>
      <c r="H271" s="151">
        <v>64.099999999999994</v>
      </c>
      <c r="I271" s="152"/>
      <c r="J271" s="152">
        <f>ROUND(I271*H271,2)</f>
        <v>0</v>
      </c>
      <c r="K271" s="149" t="s">
        <v>139</v>
      </c>
      <c r="L271" s="31"/>
      <c r="M271" s="153" t="s">
        <v>1</v>
      </c>
      <c r="N271" s="154" t="s">
        <v>40</v>
      </c>
      <c r="O271" s="155">
        <v>5.3999999999999999E-2</v>
      </c>
      <c r="P271" s="155">
        <f>O271*H271</f>
        <v>3.4613999999999998</v>
      </c>
      <c r="Q271" s="155">
        <v>1.9000000000000001E-4</v>
      </c>
      <c r="R271" s="155">
        <f>Q271*H271</f>
        <v>1.2178999999999999E-2</v>
      </c>
      <c r="S271" s="155">
        <v>0</v>
      </c>
      <c r="T271" s="156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7" t="s">
        <v>140</v>
      </c>
      <c r="AT271" s="157" t="s">
        <v>135</v>
      </c>
      <c r="AU271" s="157" t="s">
        <v>87</v>
      </c>
      <c r="AY271" s="18" t="s">
        <v>133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8" t="s">
        <v>87</v>
      </c>
      <c r="BK271" s="158">
        <f>ROUND(I271*H271,2)</f>
        <v>0</v>
      </c>
      <c r="BL271" s="18" t="s">
        <v>140</v>
      </c>
      <c r="BM271" s="157" t="s">
        <v>256</v>
      </c>
    </row>
    <row r="272" spans="1:65" s="2" customFormat="1" ht="16.5" customHeight="1">
      <c r="A272" s="30"/>
      <c r="B272" s="146"/>
      <c r="C272" s="147" t="s">
        <v>8</v>
      </c>
      <c r="D272" s="147" t="s">
        <v>135</v>
      </c>
      <c r="E272" s="148" t="s">
        <v>257</v>
      </c>
      <c r="F272" s="149" t="s">
        <v>258</v>
      </c>
      <c r="G272" s="150" t="s">
        <v>255</v>
      </c>
      <c r="H272" s="151">
        <v>64.099999999999994</v>
      </c>
      <c r="I272" s="152"/>
      <c r="J272" s="152">
        <f>ROUND(I272*H272,2)</f>
        <v>0</v>
      </c>
      <c r="K272" s="149" t="s">
        <v>139</v>
      </c>
      <c r="L272" s="31"/>
      <c r="M272" s="153" t="s">
        <v>1</v>
      </c>
      <c r="N272" s="154" t="s">
        <v>40</v>
      </c>
      <c r="O272" s="155">
        <v>2.5000000000000001E-2</v>
      </c>
      <c r="P272" s="155">
        <f>O272*H272</f>
        <v>1.6025</v>
      </c>
      <c r="Q272" s="155">
        <v>9.0000000000000006E-5</v>
      </c>
      <c r="R272" s="155">
        <f>Q272*H272</f>
        <v>5.7689999999999998E-3</v>
      </c>
      <c r="S272" s="155">
        <v>0</v>
      </c>
      <c r="T272" s="156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140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140</v>
      </c>
      <c r="BM272" s="157" t="s">
        <v>259</v>
      </c>
    </row>
    <row r="273" spans="1:65" s="12" customFormat="1" ht="22.9" customHeight="1">
      <c r="B273" s="134"/>
      <c r="D273" s="135" t="s">
        <v>73</v>
      </c>
      <c r="E273" s="144" t="s">
        <v>260</v>
      </c>
      <c r="F273" s="144" t="s">
        <v>261</v>
      </c>
      <c r="J273" s="145">
        <f>BK273</f>
        <v>0</v>
      </c>
      <c r="L273" s="134"/>
      <c r="M273" s="138"/>
      <c r="N273" s="139"/>
      <c r="O273" s="139"/>
      <c r="P273" s="140">
        <f>P274</f>
        <v>33.730896000000001</v>
      </c>
      <c r="Q273" s="139"/>
      <c r="R273" s="140">
        <f>R274</f>
        <v>0</v>
      </c>
      <c r="S273" s="139"/>
      <c r="T273" s="141">
        <f>T274</f>
        <v>0</v>
      </c>
      <c r="AR273" s="135" t="s">
        <v>81</v>
      </c>
      <c r="AT273" s="142" t="s">
        <v>73</v>
      </c>
      <c r="AU273" s="142" t="s">
        <v>81</v>
      </c>
      <c r="AY273" s="135" t="s">
        <v>133</v>
      </c>
      <c r="BK273" s="143">
        <f>BK274</f>
        <v>0</v>
      </c>
    </row>
    <row r="274" spans="1:65" s="2" customFormat="1" ht="16.5" customHeight="1">
      <c r="A274" s="30"/>
      <c r="B274" s="146"/>
      <c r="C274" s="147" t="s">
        <v>262</v>
      </c>
      <c r="D274" s="147" t="s">
        <v>135</v>
      </c>
      <c r="E274" s="148" t="s">
        <v>263</v>
      </c>
      <c r="F274" s="149" t="s">
        <v>264</v>
      </c>
      <c r="G274" s="150" t="s">
        <v>204</v>
      </c>
      <c r="H274" s="151">
        <v>106.072</v>
      </c>
      <c r="I274" s="152"/>
      <c r="J274" s="152">
        <f>ROUND(I274*H274,2)</f>
        <v>0</v>
      </c>
      <c r="K274" s="149" t="s">
        <v>139</v>
      </c>
      <c r="L274" s="31"/>
      <c r="M274" s="153" t="s">
        <v>1</v>
      </c>
      <c r="N274" s="154" t="s">
        <v>40</v>
      </c>
      <c r="O274" s="155">
        <v>0.318</v>
      </c>
      <c r="P274" s="155">
        <f>O274*H274</f>
        <v>33.730896000000001</v>
      </c>
      <c r="Q274" s="155">
        <v>0</v>
      </c>
      <c r="R274" s="155">
        <f>Q274*H274</f>
        <v>0</v>
      </c>
      <c r="S274" s="155">
        <v>0</v>
      </c>
      <c r="T274" s="156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57" t="s">
        <v>140</v>
      </c>
      <c r="AT274" s="157" t="s">
        <v>135</v>
      </c>
      <c r="AU274" s="157" t="s">
        <v>87</v>
      </c>
      <c r="AY274" s="18" t="s">
        <v>133</v>
      </c>
      <c r="BE274" s="158">
        <f>IF(N274="základní",J274,0)</f>
        <v>0</v>
      </c>
      <c r="BF274" s="158">
        <f>IF(N274="snížená",J274,0)</f>
        <v>0</v>
      </c>
      <c r="BG274" s="158">
        <f>IF(N274="zákl. přenesená",J274,0)</f>
        <v>0</v>
      </c>
      <c r="BH274" s="158">
        <f>IF(N274="sníž. přenesená",J274,0)</f>
        <v>0</v>
      </c>
      <c r="BI274" s="158">
        <f>IF(N274="nulová",J274,0)</f>
        <v>0</v>
      </c>
      <c r="BJ274" s="18" t="s">
        <v>87</v>
      </c>
      <c r="BK274" s="158">
        <f>ROUND(I274*H274,2)</f>
        <v>0</v>
      </c>
      <c r="BL274" s="18" t="s">
        <v>140</v>
      </c>
      <c r="BM274" s="157" t="s">
        <v>265</v>
      </c>
    </row>
    <row r="275" spans="1:65" s="12" customFormat="1" ht="25.9" customHeight="1">
      <c r="B275" s="134"/>
      <c r="D275" s="135" t="s">
        <v>73</v>
      </c>
      <c r="E275" s="136" t="s">
        <v>266</v>
      </c>
      <c r="F275" s="136" t="s">
        <v>267</v>
      </c>
      <c r="J275" s="137">
        <f>BK275</f>
        <v>0</v>
      </c>
      <c r="L275" s="134"/>
      <c r="M275" s="138"/>
      <c r="N275" s="139"/>
      <c r="O275" s="139"/>
      <c r="P275" s="140">
        <f>P276+P308+P339+P363</f>
        <v>615.32481999999993</v>
      </c>
      <c r="Q275" s="139"/>
      <c r="R275" s="140">
        <f>R276+R308+R339+R363</f>
        <v>1.5563037</v>
      </c>
      <c r="S275" s="139"/>
      <c r="T275" s="141">
        <f>T276+T308+T339+T363</f>
        <v>0</v>
      </c>
      <c r="AR275" s="135" t="s">
        <v>87</v>
      </c>
      <c r="AT275" s="142" t="s">
        <v>73</v>
      </c>
      <c r="AU275" s="142" t="s">
        <v>74</v>
      </c>
      <c r="AY275" s="135" t="s">
        <v>133</v>
      </c>
      <c r="BK275" s="143">
        <f>BK276+BK308+BK339+BK363</f>
        <v>0</v>
      </c>
    </row>
    <row r="276" spans="1:65" s="12" customFormat="1" ht="22.9" customHeight="1">
      <c r="B276" s="134"/>
      <c r="D276" s="135" t="s">
        <v>73</v>
      </c>
      <c r="E276" s="144" t="s">
        <v>268</v>
      </c>
      <c r="F276" s="144" t="s">
        <v>269</v>
      </c>
      <c r="J276" s="145">
        <f>BK276</f>
        <v>0</v>
      </c>
      <c r="L276" s="134"/>
      <c r="M276" s="138"/>
      <c r="N276" s="139"/>
      <c r="O276" s="139"/>
      <c r="P276" s="140">
        <f>SUM(P277:P307)</f>
        <v>202.46316999999993</v>
      </c>
      <c r="Q276" s="139"/>
      <c r="R276" s="140">
        <f>SUM(R277:R307)</f>
        <v>0.38745349999999995</v>
      </c>
      <c r="S276" s="139"/>
      <c r="T276" s="141">
        <f>SUM(T277:T307)</f>
        <v>0</v>
      </c>
      <c r="AR276" s="135" t="s">
        <v>87</v>
      </c>
      <c r="AT276" s="142" t="s">
        <v>73</v>
      </c>
      <c r="AU276" s="142" t="s">
        <v>81</v>
      </c>
      <c r="AY276" s="135" t="s">
        <v>133</v>
      </c>
      <c r="BK276" s="143">
        <f>SUM(BK277:BK307)</f>
        <v>0</v>
      </c>
    </row>
    <row r="277" spans="1:65" s="2" customFormat="1" ht="16.5" customHeight="1">
      <c r="A277" s="30"/>
      <c r="B277" s="146"/>
      <c r="C277" s="147" t="s">
        <v>270</v>
      </c>
      <c r="D277" s="147" t="s">
        <v>135</v>
      </c>
      <c r="E277" s="148" t="s">
        <v>271</v>
      </c>
      <c r="F277" s="149" t="s">
        <v>272</v>
      </c>
      <c r="G277" s="150" t="s">
        <v>255</v>
      </c>
      <c r="H277" s="151">
        <v>19.690000000000001</v>
      </c>
      <c r="I277" s="152"/>
      <c r="J277" s="152">
        <f>ROUND(I277*H277,2)</f>
        <v>0</v>
      </c>
      <c r="K277" s="149" t="s">
        <v>139</v>
      </c>
      <c r="L277" s="31"/>
      <c r="M277" s="153" t="s">
        <v>1</v>
      </c>
      <c r="N277" s="154" t="s">
        <v>40</v>
      </c>
      <c r="O277" s="155">
        <v>0.55700000000000005</v>
      </c>
      <c r="P277" s="155">
        <f>O277*H277</f>
        <v>10.967330000000002</v>
      </c>
      <c r="Q277" s="155">
        <v>2.2200000000000002E-3</v>
      </c>
      <c r="R277" s="155">
        <f>Q277*H277</f>
        <v>4.3711800000000009E-2</v>
      </c>
      <c r="S277" s="155">
        <v>0</v>
      </c>
      <c r="T277" s="156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57" t="s">
        <v>262</v>
      </c>
      <c r="AT277" s="157" t="s">
        <v>135</v>
      </c>
      <c r="AU277" s="157" t="s">
        <v>87</v>
      </c>
      <c r="AY277" s="18" t="s">
        <v>133</v>
      </c>
      <c r="BE277" s="158">
        <f>IF(N277="základní",J277,0)</f>
        <v>0</v>
      </c>
      <c r="BF277" s="158">
        <f>IF(N277="snížená",J277,0)</f>
        <v>0</v>
      </c>
      <c r="BG277" s="158">
        <f>IF(N277="zákl. přenesená",J277,0)</f>
        <v>0</v>
      </c>
      <c r="BH277" s="158">
        <f>IF(N277="sníž. přenesená",J277,0)</f>
        <v>0</v>
      </c>
      <c r="BI277" s="158">
        <f>IF(N277="nulová",J277,0)</f>
        <v>0</v>
      </c>
      <c r="BJ277" s="18" t="s">
        <v>87</v>
      </c>
      <c r="BK277" s="158">
        <f>ROUND(I277*H277,2)</f>
        <v>0</v>
      </c>
      <c r="BL277" s="18" t="s">
        <v>262</v>
      </c>
      <c r="BM277" s="157" t="s">
        <v>273</v>
      </c>
    </row>
    <row r="278" spans="1:65" s="2" customFormat="1" ht="16.5" customHeight="1">
      <c r="A278" s="30"/>
      <c r="B278" s="146"/>
      <c r="C278" s="147" t="s">
        <v>274</v>
      </c>
      <c r="D278" s="147" t="s">
        <v>135</v>
      </c>
      <c r="E278" s="148" t="s">
        <v>275</v>
      </c>
      <c r="F278" s="149" t="s">
        <v>276</v>
      </c>
      <c r="G278" s="150" t="s">
        <v>255</v>
      </c>
      <c r="H278" s="151">
        <v>40.159999999999997</v>
      </c>
      <c r="I278" s="152"/>
      <c r="J278" s="152">
        <f>ROUND(I278*H278,2)</f>
        <v>0</v>
      </c>
      <c r="K278" s="149" t="s">
        <v>139</v>
      </c>
      <c r="L278" s="31"/>
      <c r="M278" s="153" t="s">
        <v>1</v>
      </c>
      <c r="N278" s="154" t="s">
        <v>40</v>
      </c>
      <c r="O278" s="155">
        <v>0.38300000000000001</v>
      </c>
      <c r="P278" s="155">
        <f>O278*H278</f>
        <v>15.381279999999999</v>
      </c>
      <c r="Q278" s="155">
        <v>1.75E-3</v>
      </c>
      <c r="R278" s="155">
        <f>Q278*H278</f>
        <v>7.0279999999999995E-2</v>
      </c>
      <c r="S278" s="155">
        <v>0</v>
      </c>
      <c r="T278" s="156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57" t="s">
        <v>262</v>
      </c>
      <c r="AT278" s="157" t="s">
        <v>135</v>
      </c>
      <c r="AU278" s="157" t="s">
        <v>87</v>
      </c>
      <c r="AY278" s="18" t="s">
        <v>133</v>
      </c>
      <c r="BE278" s="158">
        <f>IF(N278="základní",J278,0)</f>
        <v>0</v>
      </c>
      <c r="BF278" s="158">
        <f>IF(N278="snížená",J278,0)</f>
        <v>0</v>
      </c>
      <c r="BG278" s="158">
        <f>IF(N278="zákl. přenesená",J278,0)</f>
        <v>0</v>
      </c>
      <c r="BH278" s="158">
        <f>IF(N278="sníž. přenesená",J278,0)</f>
        <v>0</v>
      </c>
      <c r="BI278" s="158">
        <f>IF(N278="nulová",J278,0)</f>
        <v>0</v>
      </c>
      <c r="BJ278" s="18" t="s">
        <v>87</v>
      </c>
      <c r="BK278" s="158">
        <f>ROUND(I278*H278,2)</f>
        <v>0</v>
      </c>
      <c r="BL278" s="18" t="s">
        <v>262</v>
      </c>
      <c r="BM278" s="157" t="s">
        <v>277</v>
      </c>
    </row>
    <row r="279" spans="1:65" s="2" customFormat="1" ht="16.5" customHeight="1">
      <c r="A279" s="30"/>
      <c r="B279" s="146"/>
      <c r="C279" s="147" t="s">
        <v>278</v>
      </c>
      <c r="D279" s="147" t="s">
        <v>135</v>
      </c>
      <c r="E279" s="148" t="s">
        <v>279</v>
      </c>
      <c r="F279" s="149" t="s">
        <v>280</v>
      </c>
      <c r="G279" s="150" t="s">
        <v>255</v>
      </c>
      <c r="H279" s="151">
        <v>39.04</v>
      </c>
      <c r="I279" s="152"/>
      <c r="J279" s="152">
        <f>ROUND(I279*H279,2)</f>
        <v>0</v>
      </c>
      <c r="K279" s="149" t="s">
        <v>139</v>
      </c>
      <c r="L279" s="31"/>
      <c r="M279" s="153" t="s">
        <v>1</v>
      </c>
      <c r="N279" s="154" t="s">
        <v>40</v>
      </c>
      <c r="O279" s="155">
        <v>0.40400000000000003</v>
      </c>
      <c r="P279" s="155">
        <f>O279*H279</f>
        <v>15.772160000000001</v>
      </c>
      <c r="Q279" s="155">
        <v>2.7399999999999998E-3</v>
      </c>
      <c r="R279" s="155">
        <f>Q279*H279</f>
        <v>0.10696959999999998</v>
      </c>
      <c r="S279" s="155">
        <v>0</v>
      </c>
      <c r="T279" s="156">
        <f>S279*H279</f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57" t="s">
        <v>262</v>
      </c>
      <c r="AT279" s="157" t="s">
        <v>135</v>
      </c>
      <c r="AU279" s="157" t="s">
        <v>87</v>
      </c>
      <c r="AY279" s="18" t="s">
        <v>133</v>
      </c>
      <c r="BE279" s="158">
        <f>IF(N279="základní",J279,0)</f>
        <v>0</v>
      </c>
      <c r="BF279" s="158">
        <f>IF(N279="snížená",J279,0)</f>
        <v>0</v>
      </c>
      <c r="BG279" s="158">
        <f>IF(N279="zákl. přenesená",J279,0)</f>
        <v>0</v>
      </c>
      <c r="BH279" s="158">
        <f>IF(N279="sníž. přenesená",J279,0)</f>
        <v>0</v>
      </c>
      <c r="BI279" s="158">
        <f>IF(N279="nulová",J279,0)</f>
        <v>0</v>
      </c>
      <c r="BJ279" s="18" t="s">
        <v>87</v>
      </c>
      <c r="BK279" s="158">
        <f>ROUND(I279*H279,2)</f>
        <v>0</v>
      </c>
      <c r="BL279" s="18" t="s">
        <v>262</v>
      </c>
      <c r="BM279" s="157" t="s">
        <v>281</v>
      </c>
    </row>
    <row r="280" spans="1:65" s="2" customFormat="1" ht="16.5" customHeight="1">
      <c r="A280" s="30"/>
      <c r="B280" s="146"/>
      <c r="C280" s="147" t="s">
        <v>282</v>
      </c>
      <c r="D280" s="147" t="s">
        <v>135</v>
      </c>
      <c r="E280" s="148" t="s">
        <v>283</v>
      </c>
      <c r="F280" s="149" t="s">
        <v>284</v>
      </c>
      <c r="G280" s="150" t="s">
        <v>255</v>
      </c>
      <c r="H280" s="151">
        <v>105.6</v>
      </c>
      <c r="I280" s="152"/>
      <c r="J280" s="152">
        <f>ROUND(I280*H280,2)</f>
        <v>0</v>
      </c>
      <c r="K280" s="149" t="s">
        <v>139</v>
      </c>
      <c r="L280" s="31"/>
      <c r="M280" s="153" t="s">
        <v>1</v>
      </c>
      <c r="N280" s="154" t="s">
        <v>40</v>
      </c>
      <c r="O280" s="155">
        <v>0.82699999999999996</v>
      </c>
      <c r="P280" s="155">
        <f>O280*H280</f>
        <v>87.331199999999995</v>
      </c>
      <c r="Q280" s="155">
        <v>1.2099999999999999E-3</v>
      </c>
      <c r="R280" s="155">
        <f>Q280*H280</f>
        <v>0.12777599999999997</v>
      </c>
      <c r="S280" s="155">
        <v>0</v>
      </c>
      <c r="T280" s="156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57" t="s">
        <v>262</v>
      </c>
      <c r="AT280" s="157" t="s">
        <v>135</v>
      </c>
      <c r="AU280" s="157" t="s">
        <v>87</v>
      </c>
      <c r="AY280" s="18" t="s">
        <v>133</v>
      </c>
      <c r="BE280" s="158">
        <f>IF(N280="základní",J280,0)</f>
        <v>0</v>
      </c>
      <c r="BF280" s="158">
        <f>IF(N280="snížená",J280,0)</f>
        <v>0</v>
      </c>
      <c r="BG280" s="158">
        <f>IF(N280="zákl. přenesená",J280,0)</f>
        <v>0</v>
      </c>
      <c r="BH280" s="158">
        <f>IF(N280="sníž. přenesená",J280,0)</f>
        <v>0</v>
      </c>
      <c r="BI280" s="158">
        <f>IF(N280="nulová",J280,0)</f>
        <v>0</v>
      </c>
      <c r="BJ280" s="18" t="s">
        <v>87</v>
      </c>
      <c r="BK280" s="158">
        <f>ROUND(I280*H280,2)</f>
        <v>0</v>
      </c>
      <c r="BL280" s="18" t="s">
        <v>262</v>
      </c>
      <c r="BM280" s="157" t="s">
        <v>285</v>
      </c>
    </row>
    <row r="281" spans="1:65" s="2" customFormat="1" ht="16.5" customHeight="1">
      <c r="A281" s="30"/>
      <c r="B281" s="146"/>
      <c r="C281" s="147" t="s">
        <v>7</v>
      </c>
      <c r="D281" s="147" t="s">
        <v>135</v>
      </c>
      <c r="E281" s="148" t="s">
        <v>286</v>
      </c>
      <c r="F281" s="149" t="s">
        <v>287</v>
      </c>
      <c r="G281" s="150" t="s">
        <v>255</v>
      </c>
      <c r="H281" s="151">
        <v>21.12</v>
      </c>
      <c r="I281" s="152"/>
      <c r="J281" s="152">
        <f>ROUND(I281*H281,2)</f>
        <v>0</v>
      </c>
      <c r="K281" s="149" t="s">
        <v>139</v>
      </c>
      <c r="L281" s="31"/>
      <c r="M281" s="153" t="s">
        <v>1</v>
      </c>
      <c r="N281" s="154" t="s">
        <v>40</v>
      </c>
      <c r="O281" s="155">
        <v>0.65900000000000003</v>
      </c>
      <c r="P281" s="155">
        <f>O281*H281</f>
        <v>13.918080000000002</v>
      </c>
      <c r="Q281" s="155">
        <v>2.9E-4</v>
      </c>
      <c r="R281" s="155">
        <f>Q281*H281</f>
        <v>6.1248000000000006E-3</v>
      </c>
      <c r="S281" s="155">
        <v>0</v>
      </c>
      <c r="T281" s="156">
        <f>S281*H281</f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57" t="s">
        <v>262</v>
      </c>
      <c r="AT281" s="157" t="s">
        <v>135</v>
      </c>
      <c r="AU281" s="157" t="s">
        <v>87</v>
      </c>
      <c r="AY281" s="18" t="s">
        <v>133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8" t="s">
        <v>87</v>
      </c>
      <c r="BK281" s="158">
        <f>ROUND(I281*H281,2)</f>
        <v>0</v>
      </c>
      <c r="BL281" s="18" t="s">
        <v>262</v>
      </c>
      <c r="BM281" s="157" t="s">
        <v>288</v>
      </c>
    </row>
    <row r="282" spans="1:65" s="14" customFormat="1">
      <c r="B282" s="166"/>
      <c r="D282" s="160" t="s">
        <v>142</v>
      </c>
      <c r="E282" s="167" t="s">
        <v>1</v>
      </c>
      <c r="F282" s="168" t="s">
        <v>289</v>
      </c>
      <c r="H282" s="169">
        <v>3.52</v>
      </c>
      <c r="L282" s="166"/>
      <c r="M282" s="170"/>
      <c r="N282" s="171"/>
      <c r="O282" s="171"/>
      <c r="P282" s="171"/>
      <c r="Q282" s="171"/>
      <c r="R282" s="171"/>
      <c r="S282" s="171"/>
      <c r="T282" s="172"/>
      <c r="AT282" s="167" t="s">
        <v>142</v>
      </c>
      <c r="AU282" s="167" t="s">
        <v>87</v>
      </c>
      <c r="AV282" s="14" t="s">
        <v>87</v>
      </c>
      <c r="AW282" s="14" t="s">
        <v>31</v>
      </c>
      <c r="AX282" s="14" t="s">
        <v>74</v>
      </c>
      <c r="AY282" s="167" t="s">
        <v>133</v>
      </c>
    </row>
    <row r="283" spans="1:65" s="14" customFormat="1">
      <c r="B283" s="166"/>
      <c r="D283" s="160" t="s">
        <v>142</v>
      </c>
      <c r="E283" s="167" t="s">
        <v>1</v>
      </c>
      <c r="F283" s="168" t="s">
        <v>290</v>
      </c>
      <c r="H283" s="169">
        <v>11.29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87</v>
      </c>
      <c r="AV283" s="14" t="s">
        <v>87</v>
      </c>
      <c r="AW283" s="14" t="s">
        <v>31</v>
      </c>
      <c r="AX283" s="14" t="s">
        <v>74</v>
      </c>
      <c r="AY283" s="167" t="s">
        <v>133</v>
      </c>
    </row>
    <row r="284" spans="1:65" s="14" customFormat="1">
      <c r="B284" s="166"/>
      <c r="D284" s="160" t="s">
        <v>142</v>
      </c>
      <c r="E284" s="167" t="s">
        <v>1</v>
      </c>
      <c r="F284" s="168" t="s">
        <v>291</v>
      </c>
      <c r="H284" s="169">
        <v>6.31</v>
      </c>
      <c r="L284" s="166"/>
      <c r="M284" s="170"/>
      <c r="N284" s="171"/>
      <c r="O284" s="171"/>
      <c r="P284" s="171"/>
      <c r="Q284" s="171"/>
      <c r="R284" s="171"/>
      <c r="S284" s="171"/>
      <c r="T284" s="172"/>
      <c r="AT284" s="167" t="s">
        <v>142</v>
      </c>
      <c r="AU284" s="167" t="s">
        <v>87</v>
      </c>
      <c r="AV284" s="14" t="s">
        <v>87</v>
      </c>
      <c r="AW284" s="14" t="s">
        <v>31</v>
      </c>
      <c r="AX284" s="14" t="s">
        <v>74</v>
      </c>
      <c r="AY284" s="167" t="s">
        <v>133</v>
      </c>
    </row>
    <row r="285" spans="1:65" s="16" customFormat="1">
      <c r="B285" s="180"/>
      <c r="D285" s="160" t="s">
        <v>142</v>
      </c>
      <c r="E285" s="181" t="s">
        <v>1</v>
      </c>
      <c r="F285" s="182" t="s">
        <v>157</v>
      </c>
      <c r="H285" s="183">
        <v>21.12</v>
      </c>
      <c r="L285" s="180"/>
      <c r="M285" s="184"/>
      <c r="N285" s="185"/>
      <c r="O285" s="185"/>
      <c r="P285" s="185"/>
      <c r="Q285" s="185"/>
      <c r="R285" s="185"/>
      <c r="S285" s="185"/>
      <c r="T285" s="186"/>
      <c r="AT285" s="181" t="s">
        <v>142</v>
      </c>
      <c r="AU285" s="181" t="s">
        <v>87</v>
      </c>
      <c r="AV285" s="16" t="s">
        <v>140</v>
      </c>
      <c r="AW285" s="16" t="s">
        <v>31</v>
      </c>
      <c r="AX285" s="16" t="s">
        <v>81</v>
      </c>
      <c r="AY285" s="181" t="s">
        <v>133</v>
      </c>
    </row>
    <row r="286" spans="1:65" s="2" customFormat="1" ht="16.5" customHeight="1">
      <c r="A286" s="30"/>
      <c r="B286" s="146"/>
      <c r="C286" s="147" t="s">
        <v>292</v>
      </c>
      <c r="D286" s="147" t="s">
        <v>135</v>
      </c>
      <c r="E286" s="148" t="s">
        <v>293</v>
      </c>
      <c r="F286" s="149" t="s">
        <v>294</v>
      </c>
      <c r="G286" s="150" t="s">
        <v>255</v>
      </c>
      <c r="H286" s="151">
        <v>33.25</v>
      </c>
      <c r="I286" s="152"/>
      <c r="J286" s="152">
        <f>ROUND(I286*H286,2)</f>
        <v>0</v>
      </c>
      <c r="K286" s="149" t="s">
        <v>139</v>
      </c>
      <c r="L286" s="31"/>
      <c r="M286" s="153" t="s">
        <v>1</v>
      </c>
      <c r="N286" s="154" t="s">
        <v>40</v>
      </c>
      <c r="O286" s="155">
        <v>0.72799999999999998</v>
      </c>
      <c r="P286" s="155">
        <f>O286*H286</f>
        <v>24.206</v>
      </c>
      <c r="Q286" s="155">
        <v>3.5E-4</v>
      </c>
      <c r="R286" s="155">
        <f>Q286*H286</f>
        <v>1.16375E-2</v>
      </c>
      <c r="S286" s="155">
        <v>0</v>
      </c>
      <c r="T286" s="156">
        <f>S286*H286</f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57" t="s">
        <v>262</v>
      </c>
      <c r="AT286" s="157" t="s">
        <v>135</v>
      </c>
      <c r="AU286" s="157" t="s">
        <v>87</v>
      </c>
      <c r="AY286" s="18" t="s">
        <v>133</v>
      </c>
      <c r="BE286" s="158">
        <f>IF(N286="základní",J286,0)</f>
        <v>0</v>
      </c>
      <c r="BF286" s="158">
        <f>IF(N286="snížená",J286,0)</f>
        <v>0</v>
      </c>
      <c r="BG286" s="158">
        <f>IF(N286="zákl. přenesená",J286,0)</f>
        <v>0</v>
      </c>
      <c r="BH286" s="158">
        <f>IF(N286="sníž. přenesená",J286,0)</f>
        <v>0</v>
      </c>
      <c r="BI286" s="158">
        <f>IF(N286="nulová",J286,0)</f>
        <v>0</v>
      </c>
      <c r="BJ286" s="18" t="s">
        <v>87</v>
      </c>
      <c r="BK286" s="158">
        <f>ROUND(I286*H286,2)</f>
        <v>0</v>
      </c>
      <c r="BL286" s="18" t="s">
        <v>262</v>
      </c>
      <c r="BM286" s="157" t="s">
        <v>295</v>
      </c>
    </row>
    <row r="287" spans="1:65" s="14" customFormat="1">
      <c r="B287" s="166"/>
      <c r="D287" s="160" t="s">
        <v>142</v>
      </c>
      <c r="E287" s="167" t="s">
        <v>1</v>
      </c>
      <c r="F287" s="168" t="s">
        <v>296</v>
      </c>
      <c r="H287" s="169">
        <v>8.91</v>
      </c>
      <c r="L287" s="166"/>
      <c r="M287" s="170"/>
      <c r="N287" s="171"/>
      <c r="O287" s="171"/>
      <c r="P287" s="171"/>
      <c r="Q287" s="171"/>
      <c r="R287" s="171"/>
      <c r="S287" s="171"/>
      <c r="T287" s="172"/>
      <c r="AT287" s="167" t="s">
        <v>142</v>
      </c>
      <c r="AU287" s="167" t="s">
        <v>87</v>
      </c>
      <c r="AV287" s="14" t="s">
        <v>87</v>
      </c>
      <c r="AW287" s="14" t="s">
        <v>31</v>
      </c>
      <c r="AX287" s="14" t="s">
        <v>74</v>
      </c>
      <c r="AY287" s="167" t="s">
        <v>133</v>
      </c>
    </row>
    <row r="288" spans="1:65" s="14" customFormat="1">
      <c r="B288" s="166"/>
      <c r="D288" s="160" t="s">
        <v>142</v>
      </c>
      <c r="E288" s="167" t="s">
        <v>1</v>
      </c>
      <c r="F288" s="168" t="s">
        <v>297</v>
      </c>
      <c r="H288" s="169">
        <v>24.34</v>
      </c>
      <c r="L288" s="166"/>
      <c r="M288" s="170"/>
      <c r="N288" s="171"/>
      <c r="O288" s="171"/>
      <c r="P288" s="171"/>
      <c r="Q288" s="171"/>
      <c r="R288" s="171"/>
      <c r="S288" s="171"/>
      <c r="T288" s="172"/>
      <c r="AT288" s="167" t="s">
        <v>142</v>
      </c>
      <c r="AU288" s="167" t="s">
        <v>87</v>
      </c>
      <c r="AV288" s="14" t="s">
        <v>87</v>
      </c>
      <c r="AW288" s="14" t="s">
        <v>31</v>
      </c>
      <c r="AX288" s="14" t="s">
        <v>74</v>
      </c>
      <c r="AY288" s="167" t="s">
        <v>133</v>
      </c>
    </row>
    <row r="289" spans="1:65" s="16" customFormat="1">
      <c r="B289" s="180"/>
      <c r="D289" s="160" t="s">
        <v>142</v>
      </c>
      <c r="E289" s="181" t="s">
        <v>1</v>
      </c>
      <c r="F289" s="182" t="s">
        <v>157</v>
      </c>
      <c r="H289" s="183">
        <v>33.25</v>
      </c>
      <c r="L289" s="180"/>
      <c r="M289" s="184"/>
      <c r="N289" s="185"/>
      <c r="O289" s="185"/>
      <c r="P289" s="185"/>
      <c r="Q289" s="185"/>
      <c r="R289" s="185"/>
      <c r="S289" s="185"/>
      <c r="T289" s="186"/>
      <c r="AT289" s="181" t="s">
        <v>142</v>
      </c>
      <c r="AU289" s="181" t="s">
        <v>87</v>
      </c>
      <c r="AV289" s="16" t="s">
        <v>140</v>
      </c>
      <c r="AW289" s="16" t="s">
        <v>31</v>
      </c>
      <c r="AX289" s="16" t="s">
        <v>81</v>
      </c>
      <c r="AY289" s="181" t="s">
        <v>133</v>
      </c>
    </row>
    <row r="290" spans="1:65" s="2" customFormat="1" ht="16.5" customHeight="1">
      <c r="A290" s="30"/>
      <c r="B290" s="146"/>
      <c r="C290" s="147" t="s">
        <v>298</v>
      </c>
      <c r="D290" s="147" t="s">
        <v>135</v>
      </c>
      <c r="E290" s="148" t="s">
        <v>299</v>
      </c>
      <c r="F290" s="149" t="s">
        <v>300</v>
      </c>
      <c r="G290" s="150" t="s">
        <v>255</v>
      </c>
      <c r="H290" s="151">
        <v>5.36</v>
      </c>
      <c r="I290" s="152"/>
      <c r="J290" s="152">
        <f>ROUND(I290*H290,2)</f>
        <v>0</v>
      </c>
      <c r="K290" s="149" t="s">
        <v>139</v>
      </c>
      <c r="L290" s="31"/>
      <c r="M290" s="153" t="s">
        <v>1</v>
      </c>
      <c r="N290" s="154" t="s">
        <v>40</v>
      </c>
      <c r="O290" s="155">
        <v>0.79700000000000004</v>
      </c>
      <c r="P290" s="155">
        <f>O290*H290</f>
        <v>4.2719200000000006</v>
      </c>
      <c r="Q290" s="155">
        <v>5.6999999999999998E-4</v>
      </c>
      <c r="R290" s="155">
        <f>Q290*H290</f>
        <v>3.0552000000000001E-3</v>
      </c>
      <c r="S290" s="155">
        <v>0</v>
      </c>
      <c r="T290" s="156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7" t="s">
        <v>262</v>
      </c>
      <c r="AT290" s="157" t="s">
        <v>135</v>
      </c>
      <c r="AU290" s="157" t="s">
        <v>87</v>
      </c>
      <c r="AY290" s="18" t="s">
        <v>133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87</v>
      </c>
      <c r="BK290" s="158">
        <f>ROUND(I290*H290,2)</f>
        <v>0</v>
      </c>
      <c r="BL290" s="18" t="s">
        <v>262</v>
      </c>
      <c r="BM290" s="157" t="s">
        <v>301</v>
      </c>
    </row>
    <row r="291" spans="1:65" s="14" customFormat="1">
      <c r="B291" s="166"/>
      <c r="D291" s="160" t="s">
        <v>142</v>
      </c>
      <c r="E291" s="167" t="s">
        <v>1</v>
      </c>
      <c r="F291" s="168" t="s">
        <v>302</v>
      </c>
      <c r="H291" s="169">
        <v>5.36</v>
      </c>
      <c r="L291" s="166"/>
      <c r="M291" s="170"/>
      <c r="N291" s="171"/>
      <c r="O291" s="171"/>
      <c r="P291" s="171"/>
      <c r="Q291" s="171"/>
      <c r="R291" s="171"/>
      <c r="S291" s="171"/>
      <c r="T291" s="172"/>
      <c r="AT291" s="167" t="s">
        <v>142</v>
      </c>
      <c r="AU291" s="167" t="s">
        <v>87</v>
      </c>
      <c r="AV291" s="14" t="s">
        <v>87</v>
      </c>
      <c r="AW291" s="14" t="s">
        <v>31</v>
      </c>
      <c r="AX291" s="14" t="s">
        <v>81</v>
      </c>
      <c r="AY291" s="167" t="s">
        <v>133</v>
      </c>
    </row>
    <row r="292" spans="1:65" s="2" customFormat="1" ht="16.5" customHeight="1">
      <c r="A292" s="30"/>
      <c r="B292" s="146"/>
      <c r="C292" s="147" t="s">
        <v>303</v>
      </c>
      <c r="D292" s="147" t="s">
        <v>135</v>
      </c>
      <c r="E292" s="148" t="s">
        <v>304</v>
      </c>
      <c r="F292" s="149" t="s">
        <v>305</v>
      </c>
      <c r="G292" s="150" t="s">
        <v>255</v>
      </c>
      <c r="H292" s="151">
        <v>7.49</v>
      </c>
      <c r="I292" s="152"/>
      <c r="J292" s="152">
        <f>ROUND(I292*H292,2)</f>
        <v>0</v>
      </c>
      <c r="K292" s="149" t="s">
        <v>139</v>
      </c>
      <c r="L292" s="31"/>
      <c r="M292" s="153" t="s">
        <v>1</v>
      </c>
      <c r="N292" s="154" t="s">
        <v>40</v>
      </c>
      <c r="O292" s="155">
        <v>0.83199999999999996</v>
      </c>
      <c r="P292" s="155">
        <f>O292*H292</f>
        <v>6.2316799999999999</v>
      </c>
      <c r="Q292" s="155">
        <v>1.14E-3</v>
      </c>
      <c r="R292" s="155">
        <f>Q292*H292</f>
        <v>8.5386000000000004E-3</v>
      </c>
      <c r="S292" s="155">
        <v>0</v>
      </c>
      <c r="T292" s="156">
        <f>S292*H292</f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157" t="s">
        <v>262</v>
      </c>
      <c r="AT292" s="157" t="s">
        <v>135</v>
      </c>
      <c r="AU292" s="157" t="s">
        <v>87</v>
      </c>
      <c r="AY292" s="18" t="s">
        <v>133</v>
      </c>
      <c r="BE292" s="158">
        <f>IF(N292="základní",J292,0)</f>
        <v>0</v>
      </c>
      <c r="BF292" s="158">
        <f>IF(N292="snížená",J292,0)</f>
        <v>0</v>
      </c>
      <c r="BG292" s="158">
        <f>IF(N292="zákl. přenesená",J292,0)</f>
        <v>0</v>
      </c>
      <c r="BH292" s="158">
        <f>IF(N292="sníž. přenesená",J292,0)</f>
        <v>0</v>
      </c>
      <c r="BI292" s="158">
        <f>IF(N292="nulová",J292,0)</f>
        <v>0</v>
      </c>
      <c r="BJ292" s="18" t="s">
        <v>87</v>
      </c>
      <c r="BK292" s="158">
        <f>ROUND(I292*H292,2)</f>
        <v>0</v>
      </c>
      <c r="BL292" s="18" t="s">
        <v>262</v>
      </c>
      <c r="BM292" s="157" t="s">
        <v>306</v>
      </c>
    </row>
    <row r="293" spans="1:65" s="14" customFormat="1">
      <c r="B293" s="166"/>
      <c r="D293" s="160" t="s">
        <v>142</v>
      </c>
      <c r="E293" s="167" t="s">
        <v>1</v>
      </c>
      <c r="F293" s="168" t="s">
        <v>307</v>
      </c>
      <c r="H293" s="169">
        <v>1.55</v>
      </c>
      <c r="L293" s="166"/>
      <c r="M293" s="170"/>
      <c r="N293" s="171"/>
      <c r="O293" s="171"/>
      <c r="P293" s="171"/>
      <c r="Q293" s="171"/>
      <c r="R293" s="171"/>
      <c r="S293" s="171"/>
      <c r="T293" s="172"/>
      <c r="AT293" s="167" t="s">
        <v>142</v>
      </c>
      <c r="AU293" s="167" t="s">
        <v>87</v>
      </c>
      <c r="AV293" s="14" t="s">
        <v>87</v>
      </c>
      <c r="AW293" s="14" t="s">
        <v>31</v>
      </c>
      <c r="AX293" s="14" t="s">
        <v>74</v>
      </c>
      <c r="AY293" s="167" t="s">
        <v>133</v>
      </c>
    </row>
    <row r="294" spans="1:65" s="14" customFormat="1">
      <c r="B294" s="166"/>
      <c r="D294" s="160" t="s">
        <v>142</v>
      </c>
      <c r="E294" s="167" t="s">
        <v>1</v>
      </c>
      <c r="F294" s="168" t="s">
        <v>308</v>
      </c>
      <c r="H294" s="169">
        <v>3</v>
      </c>
      <c r="L294" s="166"/>
      <c r="M294" s="170"/>
      <c r="N294" s="171"/>
      <c r="O294" s="171"/>
      <c r="P294" s="171"/>
      <c r="Q294" s="171"/>
      <c r="R294" s="171"/>
      <c r="S294" s="171"/>
      <c r="T294" s="172"/>
      <c r="AT294" s="167" t="s">
        <v>142</v>
      </c>
      <c r="AU294" s="167" t="s">
        <v>87</v>
      </c>
      <c r="AV294" s="14" t="s">
        <v>87</v>
      </c>
      <c r="AW294" s="14" t="s">
        <v>31</v>
      </c>
      <c r="AX294" s="14" t="s">
        <v>74</v>
      </c>
      <c r="AY294" s="167" t="s">
        <v>133</v>
      </c>
    </row>
    <row r="295" spans="1:65" s="14" customFormat="1">
      <c r="B295" s="166"/>
      <c r="D295" s="160" t="s">
        <v>142</v>
      </c>
      <c r="E295" s="167" t="s">
        <v>1</v>
      </c>
      <c r="F295" s="168" t="s">
        <v>309</v>
      </c>
      <c r="H295" s="169">
        <v>2.94</v>
      </c>
      <c r="L295" s="166"/>
      <c r="M295" s="170"/>
      <c r="N295" s="171"/>
      <c r="O295" s="171"/>
      <c r="P295" s="171"/>
      <c r="Q295" s="171"/>
      <c r="R295" s="171"/>
      <c r="S295" s="171"/>
      <c r="T295" s="172"/>
      <c r="AT295" s="167" t="s">
        <v>142</v>
      </c>
      <c r="AU295" s="167" t="s">
        <v>87</v>
      </c>
      <c r="AV295" s="14" t="s">
        <v>87</v>
      </c>
      <c r="AW295" s="14" t="s">
        <v>31</v>
      </c>
      <c r="AX295" s="14" t="s">
        <v>74</v>
      </c>
      <c r="AY295" s="167" t="s">
        <v>133</v>
      </c>
    </row>
    <row r="296" spans="1:65" s="16" customFormat="1">
      <c r="B296" s="180"/>
      <c r="D296" s="160" t="s">
        <v>142</v>
      </c>
      <c r="E296" s="181" t="s">
        <v>1</v>
      </c>
      <c r="F296" s="182" t="s">
        <v>157</v>
      </c>
      <c r="H296" s="183">
        <v>7.49</v>
      </c>
      <c r="L296" s="180"/>
      <c r="M296" s="184"/>
      <c r="N296" s="185"/>
      <c r="O296" s="185"/>
      <c r="P296" s="185"/>
      <c r="Q296" s="185"/>
      <c r="R296" s="185"/>
      <c r="S296" s="185"/>
      <c r="T296" s="186"/>
      <c r="AT296" s="181" t="s">
        <v>142</v>
      </c>
      <c r="AU296" s="181" t="s">
        <v>87</v>
      </c>
      <c r="AV296" s="16" t="s">
        <v>140</v>
      </c>
      <c r="AW296" s="16" t="s">
        <v>31</v>
      </c>
      <c r="AX296" s="16" t="s">
        <v>81</v>
      </c>
      <c r="AY296" s="181" t="s">
        <v>133</v>
      </c>
    </row>
    <row r="297" spans="1:65" s="2" customFormat="1" ht="16.5" customHeight="1">
      <c r="A297" s="30"/>
      <c r="B297" s="146"/>
      <c r="C297" s="147" t="s">
        <v>310</v>
      </c>
      <c r="D297" s="147" t="s">
        <v>135</v>
      </c>
      <c r="E297" s="148" t="s">
        <v>311</v>
      </c>
      <c r="F297" s="149" t="s">
        <v>312</v>
      </c>
      <c r="G297" s="150" t="s">
        <v>313</v>
      </c>
      <c r="H297" s="151">
        <v>15</v>
      </c>
      <c r="I297" s="152"/>
      <c r="J297" s="152">
        <f>ROUND(I297*H297,2)</f>
        <v>0</v>
      </c>
      <c r="K297" s="149" t="s">
        <v>139</v>
      </c>
      <c r="L297" s="31"/>
      <c r="M297" s="153" t="s">
        <v>1</v>
      </c>
      <c r="N297" s="154" t="s">
        <v>40</v>
      </c>
      <c r="O297" s="155">
        <v>0.157</v>
      </c>
      <c r="P297" s="155">
        <f>O297*H297</f>
        <v>2.355</v>
      </c>
      <c r="Q297" s="155">
        <v>0</v>
      </c>
      <c r="R297" s="155">
        <f>Q297*H297</f>
        <v>0</v>
      </c>
      <c r="S297" s="155">
        <v>0</v>
      </c>
      <c r="T297" s="156">
        <f>S297*H297</f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7" t="s">
        <v>262</v>
      </c>
      <c r="AT297" s="157" t="s">
        <v>135</v>
      </c>
      <c r="AU297" s="157" t="s">
        <v>87</v>
      </c>
      <c r="AY297" s="18" t="s">
        <v>133</v>
      </c>
      <c r="BE297" s="158">
        <f>IF(N297="základní",J297,0)</f>
        <v>0</v>
      </c>
      <c r="BF297" s="158">
        <f>IF(N297="snížená",J297,0)</f>
        <v>0</v>
      </c>
      <c r="BG297" s="158">
        <f>IF(N297="zákl. přenesená",J297,0)</f>
        <v>0</v>
      </c>
      <c r="BH297" s="158">
        <f>IF(N297="sníž. přenesená",J297,0)</f>
        <v>0</v>
      </c>
      <c r="BI297" s="158">
        <f>IF(N297="nulová",J297,0)</f>
        <v>0</v>
      </c>
      <c r="BJ297" s="18" t="s">
        <v>87</v>
      </c>
      <c r="BK297" s="158">
        <f>ROUND(I297*H297,2)</f>
        <v>0</v>
      </c>
      <c r="BL297" s="18" t="s">
        <v>262</v>
      </c>
      <c r="BM297" s="157" t="s">
        <v>314</v>
      </c>
    </row>
    <row r="298" spans="1:65" s="2" customFormat="1" ht="16.5" customHeight="1">
      <c r="A298" s="30"/>
      <c r="B298" s="146"/>
      <c r="C298" s="147" t="s">
        <v>315</v>
      </c>
      <c r="D298" s="147" t="s">
        <v>135</v>
      </c>
      <c r="E298" s="148" t="s">
        <v>316</v>
      </c>
      <c r="F298" s="149" t="s">
        <v>317</v>
      </c>
      <c r="G298" s="150" t="s">
        <v>313</v>
      </c>
      <c r="H298" s="151">
        <v>7</v>
      </c>
      <c r="I298" s="152"/>
      <c r="J298" s="152">
        <f>ROUND(I298*H298,2)</f>
        <v>0</v>
      </c>
      <c r="K298" s="149" t="s">
        <v>139</v>
      </c>
      <c r="L298" s="31"/>
      <c r="M298" s="153" t="s">
        <v>1</v>
      </c>
      <c r="N298" s="154" t="s">
        <v>40</v>
      </c>
      <c r="O298" s="155">
        <v>0.17399999999999999</v>
      </c>
      <c r="P298" s="155">
        <f>O298*H298</f>
        <v>1.218</v>
      </c>
      <c r="Q298" s="155">
        <v>0</v>
      </c>
      <c r="R298" s="155">
        <f>Q298*H298</f>
        <v>0</v>
      </c>
      <c r="S298" s="155">
        <v>0</v>
      </c>
      <c r="T298" s="156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7" t="s">
        <v>262</v>
      </c>
      <c r="AT298" s="157" t="s">
        <v>135</v>
      </c>
      <c r="AU298" s="157" t="s">
        <v>87</v>
      </c>
      <c r="AY298" s="18" t="s">
        <v>133</v>
      </c>
      <c r="BE298" s="158">
        <f>IF(N298="základní",J298,0)</f>
        <v>0</v>
      </c>
      <c r="BF298" s="158">
        <f>IF(N298="snížená",J298,0)</f>
        <v>0</v>
      </c>
      <c r="BG298" s="158">
        <f>IF(N298="zákl. přenesená",J298,0)</f>
        <v>0</v>
      </c>
      <c r="BH298" s="158">
        <f>IF(N298="sníž. přenesená",J298,0)</f>
        <v>0</v>
      </c>
      <c r="BI298" s="158">
        <f>IF(N298="nulová",J298,0)</f>
        <v>0</v>
      </c>
      <c r="BJ298" s="18" t="s">
        <v>87</v>
      </c>
      <c r="BK298" s="158">
        <f>ROUND(I298*H298,2)</f>
        <v>0</v>
      </c>
      <c r="BL298" s="18" t="s">
        <v>262</v>
      </c>
      <c r="BM298" s="157" t="s">
        <v>318</v>
      </c>
    </row>
    <row r="299" spans="1:65" s="2" customFormat="1" ht="16.5" customHeight="1">
      <c r="A299" s="30"/>
      <c r="B299" s="146"/>
      <c r="C299" s="147" t="s">
        <v>319</v>
      </c>
      <c r="D299" s="147" t="s">
        <v>135</v>
      </c>
      <c r="E299" s="148" t="s">
        <v>320</v>
      </c>
      <c r="F299" s="149" t="s">
        <v>321</v>
      </c>
      <c r="G299" s="150" t="s">
        <v>313</v>
      </c>
      <c r="H299" s="151">
        <v>9</v>
      </c>
      <c r="I299" s="152"/>
      <c r="J299" s="152">
        <f>ROUND(I299*H299,2)</f>
        <v>0</v>
      </c>
      <c r="K299" s="149" t="s">
        <v>139</v>
      </c>
      <c r="L299" s="31"/>
      <c r="M299" s="153" t="s">
        <v>1</v>
      </c>
      <c r="N299" s="154" t="s">
        <v>40</v>
      </c>
      <c r="O299" s="155">
        <v>0.25900000000000001</v>
      </c>
      <c r="P299" s="155">
        <f>O299*H299</f>
        <v>2.331</v>
      </c>
      <c r="Q299" s="155">
        <v>0</v>
      </c>
      <c r="R299" s="155">
        <f>Q299*H299</f>
        <v>0</v>
      </c>
      <c r="S299" s="155">
        <v>0</v>
      </c>
      <c r="T299" s="156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57" t="s">
        <v>262</v>
      </c>
      <c r="AT299" s="157" t="s">
        <v>135</v>
      </c>
      <c r="AU299" s="157" t="s">
        <v>87</v>
      </c>
      <c r="AY299" s="18" t="s">
        <v>133</v>
      </c>
      <c r="BE299" s="158">
        <f>IF(N299="základní",J299,0)</f>
        <v>0</v>
      </c>
      <c r="BF299" s="158">
        <f>IF(N299="snížená",J299,0)</f>
        <v>0</v>
      </c>
      <c r="BG299" s="158">
        <f>IF(N299="zákl. přenesená",J299,0)</f>
        <v>0</v>
      </c>
      <c r="BH299" s="158">
        <f>IF(N299="sníž. přenesená",J299,0)</f>
        <v>0</v>
      </c>
      <c r="BI299" s="158">
        <f>IF(N299="nulová",J299,0)</f>
        <v>0</v>
      </c>
      <c r="BJ299" s="18" t="s">
        <v>87</v>
      </c>
      <c r="BK299" s="158">
        <f>ROUND(I299*H299,2)</f>
        <v>0</v>
      </c>
      <c r="BL299" s="18" t="s">
        <v>262</v>
      </c>
      <c r="BM299" s="157" t="s">
        <v>322</v>
      </c>
    </row>
    <row r="300" spans="1:65" s="2" customFormat="1" ht="21.75" customHeight="1">
      <c r="A300" s="30"/>
      <c r="B300" s="146"/>
      <c r="C300" s="147" t="s">
        <v>323</v>
      </c>
      <c r="D300" s="147" t="s">
        <v>135</v>
      </c>
      <c r="E300" s="148" t="s">
        <v>324</v>
      </c>
      <c r="F300" s="149" t="s">
        <v>325</v>
      </c>
      <c r="G300" s="150" t="s">
        <v>313</v>
      </c>
      <c r="H300" s="151">
        <v>12</v>
      </c>
      <c r="I300" s="152"/>
      <c r="J300" s="152">
        <f>ROUND(I300*H300,2)</f>
        <v>0</v>
      </c>
      <c r="K300" s="149" t="s">
        <v>139</v>
      </c>
      <c r="L300" s="31"/>
      <c r="M300" s="153" t="s">
        <v>1</v>
      </c>
      <c r="N300" s="154" t="s">
        <v>40</v>
      </c>
      <c r="O300" s="155">
        <v>0.113</v>
      </c>
      <c r="P300" s="155">
        <f>O300*H300</f>
        <v>1.3560000000000001</v>
      </c>
      <c r="Q300" s="155">
        <v>2.2000000000000001E-4</v>
      </c>
      <c r="R300" s="155">
        <f>Q300*H300</f>
        <v>2.64E-3</v>
      </c>
      <c r="S300" s="155">
        <v>0</v>
      </c>
      <c r="T300" s="156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57" t="s">
        <v>262</v>
      </c>
      <c r="AT300" s="157" t="s">
        <v>135</v>
      </c>
      <c r="AU300" s="157" t="s">
        <v>87</v>
      </c>
      <c r="AY300" s="18" t="s">
        <v>133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8" t="s">
        <v>87</v>
      </c>
      <c r="BK300" s="158">
        <f>ROUND(I300*H300,2)</f>
        <v>0</v>
      </c>
      <c r="BL300" s="18" t="s">
        <v>262</v>
      </c>
      <c r="BM300" s="157" t="s">
        <v>326</v>
      </c>
    </row>
    <row r="301" spans="1:65" s="14" customFormat="1">
      <c r="B301" s="166"/>
      <c r="D301" s="160" t="s">
        <v>142</v>
      </c>
      <c r="E301" s="167" t="s">
        <v>1</v>
      </c>
      <c r="F301" s="168" t="s">
        <v>327</v>
      </c>
      <c r="H301" s="169">
        <v>12</v>
      </c>
      <c r="L301" s="166"/>
      <c r="M301" s="170"/>
      <c r="N301" s="171"/>
      <c r="O301" s="171"/>
      <c r="P301" s="171"/>
      <c r="Q301" s="171"/>
      <c r="R301" s="171"/>
      <c r="S301" s="171"/>
      <c r="T301" s="172"/>
      <c r="AT301" s="167" t="s">
        <v>142</v>
      </c>
      <c r="AU301" s="167" t="s">
        <v>87</v>
      </c>
      <c r="AV301" s="14" t="s">
        <v>87</v>
      </c>
      <c r="AW301" s="14" t="s">
        <v>31</v>
      </c>
      <c r="AX301" s="14" t="s">
        <v>81</v>
      </c>
      <c r="AY301" s="167" t="s">
        <v>133</v>
      </c>
    </row>
    <row r="302" spans="1:65" s="2" customFormat="1" ht="21.75" customHeight="1">
      <c r="A302" s="30"/>
      <c r="B302" s="146"/>
      <c r="C302" s="147" t="s">
        <v>328</v>
      </c>
      <c r="D302" s="147" t="s">
        <v>135</v>
      </c>
      <c r="E302" s="148" t="s">
        <v>329</v>
      </c>
      <c r="F302" s="149" t="s">
        <v>330</v>
      </c>
      <c r="G302" s="150" t="s">
        <v>313</v>
      </c>
      <c r="H302" s="151">
        <v>4</v>
      </c>
      <c r="I302" s="152"/>
      <c r="J302" s="152">
        <f>ROUND(I302*H302,2)</f>
        <v>0</v>
      </c>
      <c r="K302" s="149" t="s">
        <v>139</v>
      </c>
      <c r="L302" s="31"/>
      <c r="M302" s="153" t="s">
        <v>1</v>
      </c>
      <c r="N302" s="154" t="s">
        <v>40</v>
      </c>
      <c r="O302" s="155">
        <v>0.55900000000000005</v>
      </c>
      <c r="P302" s="155">
        <f>O302*H302</f>
        <v>2.2360000000000002</v>
      </c>
      <c r="Q302" s="155">
        <v>1.1000000000000001E-3</v>
      </c>
      <c r="R302" s="155">
        <f>Q302*H302</f>
        <v>4.4000000000000003E-3</v>
      </c>
      <c r="S302" s="155">
        <v>0</v>
      </c>
      <c r="T302" s="156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57" t="s">
        <v>262</v>
      </c>
      <c r="AT302" s="157" t="s">
        <v>135</v>
      </c>
      <c r="AU302" s="157" t="s">
        <v>87</v>
      </c>
      <c r="AY302" s="18" t="s">
        <v>133</v>
      </c>
      <c r="BE302" s="158">
        <f>IF(N302="základní",J302,0)</f>
        <v>0</v>
      </c>
      <c r="BF302" s="158">
        <f>IF(N302="snížená",J302,0)</f>
        <v>0</v>
      </c>
      <c r="BG302" s="158">
        <f>IF(N302="zákl. přenesená",J302,0)</f>
        <v>0</v>
      </c>
      <c r="BH302" s="158">
        <f>IF(N302="sníž. přenesená",J302,0)</f>
        <v>0</v>
      </c>
      <c r="BI302" s="158">
        <f>IF(N302="nulová",J302,0)</f>
        <v>0</v>
      </c>
      <c r="BJ302" s="18" t="s">
        <v>87</v>
      </c>
      <c r="BK302" s="158">
        <f>ROUND(I302*H302,2)</f>
        <v>0</v>
      </c>
      <c r="BL302" s="18" t="s">
        <v>262</v>
      </c>
      <c r="BM302" s="157" t="s">
        <v>331</v>
      </c>
    </row>
    <row r="303" spans="1:65" s="2" customFormat="1" ht="16.5" customHeight="1">
      <c r="A303" s="30"/>
      <c r="B303" s="146"/>
      <c r="C303" s="147" t="s">
        <v>332</v>
      </c>
      <c r="D303" s="147" t="s">
        <v>135</v>
      </c>
      <c r="E303" s="148" t="s">
        <v>333</v>
      </c>
      <c r="F303" s="149" t="s">
        <v>334</v>
      </c>
      <c r="G303" s="150" t="s">
        <v>313</v>
      </c>
      <c r="H303" s="151">
        <v>8</v>
      </c>
      <c r="I303" s="152"/>
      <c r="J303" s="152">
        <f>ROUND(I303*H303,2)</f>
        <v>0</v>
      </c>
      <c r="K303" s="149" t="s">
        <v>139</v>
      </c>
      <c r="L303" s="31"/>
      <c r="M303" s="153" t="s">
        <v>1</v>
      </c>
      <c r="N303" s="154" t="s">
        <v>40</v>
      </c>
      <c r="O303" s="155">
        <v>0.17699999999999999</v>
      </c>
      <c r="P303" s="155">
        <f>O303*H303</f>
        <v>1.4159999999999999</v>
      </c>
      <c r="Q303" s="155">
        <v>2.9E-4</v>
      </c>
      <c r="R303" s="155">
        <f>Q303*H303</f>
        <v>2.32E-3</v>
      </c>
      <c r="S303" s="155">
        <v>0</v>
      </c>
      <c r="T303" s="15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7" t="s">
        <v>262</v>
      </c>
      <c r="AT303" s="157" t="s">
        <v>135</v>
      </c>
      <c r="AU303" s="157" t="s">
        <v>87</v>
      </c>
      <c r="AY303" s="18" t="s">
        <v>133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87</v>
      </c>
      <c r="BK303" s="158">
        <f>ROUND(I303*H303,2)</f>
        <v>0</v>
      </c>
      <c r="BL303" s="18" t="s">
        <v>262</v>
      </c>
      <c r="BM303" s="157" t="s">
        <v>335</v>
      </c>
    </row>
    <row r="304" spans="1:65" s="14" customFormat="1">
      <c r="B304" s="166"/>
      <c r="D304" s="160" t="s">
        <v>142</v>
      </c>
      <c r="E304" s="167" t="s">
        <v>1</v>
      </c>
      <c r="F304" s="168" t="s">
        <v>336</v>
      </c>
      <c r="H304" s="169">
        <v>8</v>
      </c>
      <c r="L304" s="166"/>
      <c r="M304" s="170"/>
      <c r="N304" s="171"/>
      <c r="O304" s="171"/>
      <c r="P304" s="171"/>
      <c r="Q304" s="171"/>
      <c r="R304" s="171"/>
      <c r="S304" s="171"/>
      <c r="T304" s="172"/>
      <c r="AT304" s="167" t="s">
        <v>142</v>
      </c>
      <c r="AU304" s="167" t="s">
        <v>87</v>
      </c>
      <c r="AV304" s="14" t="s">
        <v>87</v>
      </c>
      <c r="AW304" s="14" t="s">
        <v>31</v>
      </c>
      <c r="AX304" s="14" t="s">
        <v>81</v>
      </c>
      <c r="AY304" s="167" t="s">
        <v>133</v>
      </c>
    </row>
    <row r="305" spans="1:65" s="2" customFormat="1" ht="16.5" customHeight="1">
      <c r="A305" s="30"/>
      <c r="B305" s="146"/>
      <c r="C305" s="147" t="s">
        <v>337</v>
      </c>
      <c r="D305" s="147" t="s">
        <v>135</v>
      </c>
      <c r="E305" s="148" t="s">
        <v>338</v>
      </c>
      <c r="F305" s="149" t="s">
        <v>339</v>
      </c>
      <c r="G305" s="150" t="s">
        <v>255</v>
      </c>
      <c r="H305" s="151">
        <v>232.67</v>
      </c>
      <c r="I305" s="152"/>
      <c r="J305" s="152">
        <f>ROUND(I305*H305,2)</f>
        <v>0</v>
      </c>
      <c r="K305" s="149" t="s">
        <v>139</v>
      </c>
      <c r="L305" s="31"/>
      <c r="M305" s="153" t="s">
        <v>1</v>
      </c>
      <c r="N305" s="154" t="s">
        <v>40</v>
      </c>
      <c r="O305" s="155">
        <v>4.8000000000000001E-2</v>
      </c>
      <c r="P305" s="155">
        <f>O305*H305</f>
        <v>11.16816</v>
      </c>
      <c r="Q305" s="155">
        <v>0</v>
      </c>
      <c r="R305" s="155">
        <f>Q305*H305</f>
        <v>0</v>
      </c>
      <c r="S305" s="155">
        <v>0</v>
      </c>
      <c r="T305" s="156">
        <f>S305*H305</f>
        <v>0</v>
      </c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R305" s="157" t="s">
        <v>262</v>
      </c>
      <c r="AT305" s="157" t="s">
        <v>135</v>
      </c>
      <c r="AU305" s="157" t="s">
        <v>87</v>
      </c>
      <c r="AY305" s="18" t="s">
        <v>133</v>
      </c>
      <c r="BE305" s="158">
        <f>IF(N305="základní",J305,0)</f>
        <v>0</v>
      </c>
      <c r="BF305" s="158">
        <f>IF(N305="snížená",J305,0)</f>
        <v>0</v>
      </c>
      <c r="BG305" s="158">
        <f>IF(N305="zákl. přenesená",J305,0)</f>
        <v>0</v>
      </c>
      <c r="BH305" s="158">
        <f>IF(N305="sníž. přenesená",J305,0)</f>
        <v>0</v>
      </c>
      <c r="BI305" s="158">
        <f>IF(N305="nulová",J305,0)</f>
        <v>0</v>
      </c>
      <c r="BJ305" s="18" t="s">
        <v>87</v>
      </c>
      <c r="BK305" s="158">
        <f>ROUND(I305*H305,2)</f>
        <v>0</v>
      </c>
      <c r="BL305" s="18" t="s">
        <v>262</v>
      </c>
      <c r="BM305" s="157" t="s">
        <v>340</v>
      </c>
    </row>
    <row r="306" spans="1:65" s="14" customFormat="1">
      <c r="B306" s="166"/>
      <c r="D306" s="160" t="s">
        <v>142</v>
      </c>
      <c r="E306" s="167" t="s">
        <v>1</v>
      </c>
      <c r="F306" s="168" t="s">
        <v>341</v>
      </c>
      <c r="H306" s="169">
        <v>232.67</v>
      </c>
      <c r="L306" s="166"/>
      <c r="M306" s="170"/>
      <c r="N306" s="171"/>
      <c r="O306" s="171"/>
      <c r="P306" s="171"/>
      <c r="Q306" s="171"/>
      <c r="R306" s="171"/>
      <c r="S306" s="171"/>
      <c r="T306" s="172"/>
      <c r="AT306" s="167" t="s">
        <v>142</v>
      </c>
      <c r="AU306" s="167" t="s">
        <v>87</v>
      </c>
      <c r="AV306" s="14" t="s">
        <v>87</v>
      </c>
      <c r="AW306" s="14" t="s">
        <v>31</v>
      </c>
      <c r="AX306" s="14" t="s">
        <v>81</v>
      </c>
      <c r="AY306" s="167" t="s">
        <v>133</v>
      </c>
    </row>
    <row r="307" spans="1:65" s="2" customFormat="1" ht="16.5" customHeight="1">
      <c r="A307" s="30"/>
      <c r="B307" s="146"/>
      <c r="C307" s="147" t="s">
        <v>342</v>
      </c>
      <c r="D307" s="147" t="s">
        <v>135</v>
      </c>
      <c r="E307" s="148" t="s">
        <v>343</v>
      </c>
      <c r="F307" s="149" t="s">
        <v>344</v>
      </c>
      <c r="G307" s="150" t="s">
        <v>255</v>
      </c>
      <c r="H307" s="151">
        <v>39.04</v>
      </c>
      <c r="I307" s="152"/>
      <c r="J307" s="152">
        <f>ROUND(I307*H307,2)</f>
        <v>0</v>
      </c>
      <c r="K307" s="149" t="s">
        <v>139</v>
      </c>
      <c r="L307" s="31"/>
      <c r="M307" s="153" t="s">
        <v>1</v>
      </c>
      <c r="N307" s="154" t="s">
        <v>40</v>
      </c>
      <c r="O307" s="155">
        <v>5.8999999999999997E-2</v>
      </c>
      <c r="P307" s="155">
        <f>O307*H307</f>
        <v>2.3033599999999996</v>
      </c>
      <c r="Q307" s="155">
        <v>0</v>
      </c>
      <c r="R307" s="155">
        <f>Q307*H307</f>
        <v>0</v>
      </c>
      <c r="S307" s="155">
        <v>0</v>
      </c>
      <c r="T307" s="156">
        <f>S307*H307</f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57" t="s">
        <v>262</v>
      </c>
      <c r="AT307" s="157" t="s">
        <v>135</v>
      </c>
      <c r="AU307" s="157" t="s">
        <v>87</v>
      </c>
      <c r="AY307" s="18" t="s">
        <v>133</v>
      </c>
      <c r="BE307" s="158">
        <f>IF(N307="základní",J307,0)</f>
        <v>0</v>
      </c>
      <c r="BF307" s="158">
        <f>IF(N307="snížená",J307,0)</f>
        <v>0</v>
      </c>
      <c r="BG307" s="158">
        <f>IF(N307="zákl. přenesená",J307,0)</f>
        <v>0</v>
      </c>
      <c r="BH307" s="158">
        <f>IF(N307="sníž. přenesená",J307,0)</f>
        <v>0</v>
      </c>
      <c r="BI307" s="158">
        <f>IF(N307="nulová",J307,0)</f>
        <v>0</v>
      </c>
      <c r="BJ307" s="18" t="s">
        <v>87</v>
      </c>
      <c r="BK307" s="158">
        <f>ROUND(I307*H307,2)</f>
        <v>0</v>
      </c>
      <c r="BL307" s="18" t="s">
        <v>262</v>
      </c>
      <c r="BM307" s="157" t="s">
        <v>345</v>
      </c>
    </row>
    <row r="308" spans="1:65" s="12" customFormat="1" ht="22.9" customHeight="1">
      <c r="B308" s="134"/>
      <c r="D308" s="135" t="s">
        <v>73</v>
      </c>
      <c r="E308" s="144" t="s">
        <v>346</v>
      </c>
      <c r="F308" s="144" t="s">
        <v>347</v>
      </c>
      <c r="J308" s="145">
        <f>BK308</f>
        <v>0</v>
      </c>
      <c r="L308" s="134"/>
      <c r="M308" s="138"/>
      <c r="N308" s="139"/>
      <c r="O308" s="139"/>
      <c r="P308" s="140">
        <f>SUM(P309:P338)</f>
        <v>309.72365000000002</v>
      </c>
      <c r="Q308" s="139"/>
      <c r="R308" s="140">
        <f>SUM(R309:R338)</f>
        <v>0.42417019999999994</v>
      </c>
      <c r="S308" s="139"/>
      <c r="T308" s="141">
        <f>SUM(T309:T338)</f>
        <v>0</v>
      </c>
      <c r="AR308" s="135" t="s">
        <v>87</v>
      </c>
      <c r="AT308" s="142" t="s">
        <v>73</v>
      </c>
      <c r="AU308" s="142" t="s">
        <v>81</v>
      </c>
      <c r="AY308" s="135" t="s">
        <v>133</v>
      </c>
      <c r="BK308" s="143">
        <f>SUM(BK309:BK338)</f>
        <v>0</v>
      </c>
    </row>
    <row r="309" spans="1:65" s="2" customFormat="1" ht="21.75" customHeight="1">
      <c r="A309" s="30"/>
      <c r="B309" s="146"/>
      <c r="C309" s="147" t="s">
        <v>348</v>
      </c>
      <c r="D309" s="147" t="s">
        <v>135</v>
      </c>
      <c r="E309" s="148" t="s">
        <v>349</v>
      </c>
      <c r="F309" s="149" t="s">
        <v>350</v>
      </c>
      <c r="G309" s="150" t="s">
        <v>255</v>
      </c>
      <c r="H309" s="151">
        <v>222.19</v>
      </c>
      <c r="I309" s="152"/>
      <c r="J309" s="152">
        <f>ROUND(I309*H309,2)</f>
        <v>0</v>
      </c>
      <c r="K309" s="149" t="s">
        <v>139</v>
      </c>
      <c r="L309" s="31"/>
      <c r="M309" s="153" t="s">
        <v>1</v>
      </c>
      <c r="N309" s="154" t="s">
        <v>40</v>
      </c>
      <c r="O309" s="155">
        <v>0.52900000000000003</v>
      </c>
      <c r="P309" s="155">
        <f>O309*H309</f>
        <v>117.53851</v>
      </c>
      <c r="Q309" s="155">
        <v>6.6E-4</v>
      </c>
      <c r="R309" s="155">
        <f>Q309*H309</f>
        <v>0.14664540000000001</v>
      </c>
      <c r="S309" s="155">
        <v>0</v>
      </c>
      <c r="T309" s="156">
        <f>S309*H309</f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157" t="s">
        <v>262</v>
      </c>
      <c r="AT309" s="157" t="s">
        <v>135</v>
      </c>
      <c r="AU309" s="157" t="s">
        <v>87</v>
      </c>
      <c r="AY309" s="18" t="s">
        <v>133</v>
      </c>
      <c r="BE309" s="158">
        <f>IF(N309="základní",J309,0)</f>
        <v>0</v>
      </c>
      <c r="BF309" s="158">
        <f>IF(N309="snížená",J309,0)</f>
        <v>0</v>
      </c>
      <c r="BG309" s="158">
        <f>IF(N309="zákl. přenesená",J309,0)</f>
        <v>0</v>
      </c>
      <c r="BH309" s="158">
        <f>IF(N309="sníž. přenesená",J309,0)</f>
        <v>0</v>
      </c>
      <c r="BI309" s="158">
        <f>IF(N309="nulová",J309,0)</f>
        <v>0</v>
      </c>
      <c r="BJ309" s="18" t="s">
        <v>87</v>
      </c>
      <c r="BK309" s="158">
        <f>ROUND(I309*H309,2)</f>
        <v>0</v>
      </c>
      <c r="BL309" s="18" t="s">
        <v>262</v>
      </c>
      <c r="BM309" s="157" t="s">
        <v>351</v>
      </c>
    </row>
    <row r="310" spans="1:65" s="14" customFormat="1">
      <c r="B310" s="166"/>
      <c r="D310" s="160" t="s">
        <v>142</v>
      </c>
      <c r="E310" s="167" t="s">
        <v>1</v>
      </c>
      <c r="F310" s="168" t="s">
        <v>352</v>
      </c>
      <c r="H310" s="169">
        <v>32.49</v>
      </c>
      <c r="L310" s="166"/>
      <c r="M310" s="170"/>
      <c r="N310" s="171"/>
      <c r="O310" s="171"/>
      <c r="P310" s="171"/>
      <c r="Q310" s="171"/>
      <c r="R310" s="171"/>
      <c r="S310" s="171"/>
      <c r="T310" s="172"/>
      <c r="AT310" s="167" t="s">
        <v>142</v>
      </c>
      <c r="AU310" s="167" t="s">
        <v>87</v>
      </c>
      <c r="AV310" s="14" t="s">
        <v>87</v>
      </c>
      <c r="AW310" s="14" t="s">
        <v>31</v>
      </c>
      <c r="AX310" s="14" t="s">
        <v>74</v>
      </c>
      <c r="AY310" s="167" t="s">
        <v>133</v>
      </c>
    </row>
    <row r="311" spans="1:65" s="14" customFormat="1">
      <c r="B311" s="166"/>
      <c r="D311" s="160" t="s">
        <v>142</v>
      </c>
      <c r="E311" s="167" t="s">
        <v>1</v>
      </c>
      <c r="F311" s="168" t="s">
        <v>353</v>
      </c>
      <c r="H311" s="169">
        <v>166.45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87</v>
      </c>
      <c r="AV311" s="14" t="s">
        <v>87</v>
      </c>
      <c r="AW311" s="14" t="s">
        <v>31</v>
      </c>
      <c r="AX311" s="14" t="s">
        <v>74</v>
      </c>
      <c r="AY311" s="167" t="s">
        <v>133</v>
      </c>
    </row>
    <row r="312" spans="1:65" s="14" customFormat="1">
      <c r="B312" s="166"/>
      <c r="D312" s="160" t="s">
        <v>142</v>
      </c>
      <c r="E312" s="167" t="s">
        <v>1</v>
      </c>
      <c r="F312" s="168" t="s">
        <v>354</v>
      </c>
      <c r="H312" s="169">
        <v>23.25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142</v>
      </c>
      <c r="AU312" s="167" t="s">
        <v>87</v>
      </c>
      <c r="AV312" s="14" t="s">
        <v>87</v>
      </c>
      <c r="AW312" s="14" t="s">
        <v>31</v>
      </c>
      <c r="AX312" s="14" t="s">
        <v>74</v>
      </c>
      <c r="AY312" s="167" t="s">
        <v>133</v>
      </c>
    </row>
    <row r="313" spans="1:65" s="16" customFormat="1">
      <c r="B313" s="180"/>
      <c r="D313" s="160" t="s">
        <v>142</v>
      </c>
      <c r="E313" s="181" t="s">
        <v>1</v>
      </c>
      <c r="F313" s="182" t="s">
        <v>157</v>
      </c>
      <c r="H313" s="183">
        <v>222.19</v>
      </c>
      <c r="L313" s="180"/>
      <c r="M313" s="184"/>
      <c r="N313" s="185"/>
      <c r="O313" s="185"/>
      <c r="P313" s="185"/>
      <c r="Q313" s="185"/>
      <c r="R313" s="185"/>
      <c r="S313" s="185"/>
      <c r="T313" s="186"/>
      <c r="AT313" s="181" t="s">
        <v>142</v>
      </c>
      <c r="AU313" s="181" t="s">
        <v>87</v>
      </c>
      <c r="AV313" s="16" t="s">
        <v>140</v>
      </c>
      <c r="AW313" s="16" t="s">
        <v>31</v>
      </c>
      <c r="AX313" s="16" t="s">
        <v>81</v>
      </c>
      <c r="AY313" s="181" t="s">
        <v>133</v>
      </c>
    </row>
    <row r="314" spans="1:65" s="2" customFormat="1" ht="21.75" customHeight="1">
      <c r="A314" s="30"/>
      <c r="B314" s="146"/>
      <c r="C314" s="147" t="s">
        <v>355</v>
      </c>
      <c r="D314" s="147" t="s">
        <v>135</v>
      </c>
      <c r="E314" s="148" t="s">
        <v>356</v>
      </c>
      <c r="F314" s="149" t="s">
        <v>357</v>
      </c>
      <c r="G314" s="150" t="s">
        <v>255</v>
      </c>
      <c r="H314" s="151">
        <v>90.72</v>
      </c>
      <c r="I314" s="152"/>
      <c r="J314" s="152">
        <f>ROUND(I314*H314,2)</f>
        <v>0</v>
      </c>
      <c r="K314" s="149" t="s">
        <v>139</v>
      </c>
      <c r="L314" s="31"/>
      <c r="M314" s="153" t="s">
        <v>1</v>
      </c>
      <c r="N314" s="154" t="s">
        <v>40</v>
      </c>
      <c r="O314" s="155">
        <v>0.61599999999999999</v>
      </c>
      <c r="P314" s="155">
        <f>O314*H314</f>
        <v>55.883519999999997</v>
      </c>
      <c r="Q314" s="155">
        <v>9.1E-4</v>
      </c>
      <c r="R314" s="155">
        <f>Q314*H314</f>
        <v>8.2555199999999995E-2</v>
      </c>
      <c r="S314" s="155">
        <v>0</v>
      </c>
      <c r="T314" s="156">
        <f>S314*H314</f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57" t="s">
        <v>262</v>
      </c>
      <c r="AT314" s="157" t="s">
        <v>135</v>
      </c>
      <c r="AU314" s="157" t="s">
        <v>87</v>
      </c>
      <c r="AY314" s="18" t="s">
        <v>133</v>
      </c>
      <c r="BE314" s="158">
        <f>IF(N314="základní",J314,0)</f>
        <v>0</v>
      </c>
      <c r="BF314" s="158">
        <f>IF(N314="snížená",J314,0)</f>
        <v>0</v>
      </c>
      <c r="BG314" s="158">
        <f>IF(N314="zákl. přenesená",J314,0)</f>
        <v>0</v>
      </c>
      <c r="BH314" s="158">
        <f>IF(N314="sníž. přenesená",J314,0)</f>
        <v>0</v>
      </c>
      <c r="BI314" s="158">
        <f>IF(N314="nulová",J314,0)</f>
        <v>0</v>
      </c>
      <c r="BJ314" s="18" t="s">
        <v>87</v>
      </c>
      <c r="BK314" s="158">
        <f>ROUND(I314*H314,2)</f>
        <v>0</v>
      </c>
      <c r="BL314" s="18" t="s">
        <v>262</v>
      </c>
      <c r="BM314" s="157" t="s">
        <v>358</v>
      </c>
    </row>
    <row r="315" spans="1:65" s="14" customFormat="1">
      <c r="B315" s="166"/>
      <c r="D315" s="160" t="s">
        <v>142</v>
      </c>
      <c r="E315" s="167" t="s">
        <v>1</v>
      </c>
      <c r="F315" s="168" t="s">
        <v>359</v>
      </c>
      <c r="H315" s="169">
        <v>29.6</v>
      </c>
      <c r="L315" s="166"/>
      <c r="M315" s="170"/>
      <c r="N315" s="171"/>
      <c r="O315" s="171"/>
      <c r="P315" s="171"/>
      <c r="Q315" s="171"/>
      <c r="R315" s="171"/>
      <c r="S315" s="171"/>
      <c r="T315" s="172"/>
      <c r="AT315" s="167" t="s">
        <v>142</v>
      </c>
      <c r="AU315" s="167" t="s">
        <v>87</v>
      </c>
      <c r="AV315" s="14" t="s">
        <v>87</v>
      </c>
      <c r="AW315" s="14" t="s">
        <v>31</v>
      </c>
      <c r="AX315" s="14" t="s">
        <v>74</v>
      </c>
      <c r="AY315" s="167" t="s">
        <v>133</v>
      </c>
    </row>
    <row r="316" spans="1:65" s="14" customFormat="1">
      <c r="B316" s="166"/>
      <c r="D316" s="160" t="s">
        <v>142</v>
      </c>
      <c r="E316" s="167" t="s">
        <v>1</v>
      </c>
      <c r="F316" s="168" t="s">
        <v>360</v>
      </c>
      <c r="H316" s="169">
        <v>61.12</v>
      </c>
      <c r="L316" s="166"/>
      <c r="M316" s="170"/>
      <c r="N316" s="171"/>
      <c r="O316" s="171"/>
      <c r="P316" s="171"/>
      <c r="Q316" s="171"/>
      <c r="R316" s="171"/>
      <c r="S316" s="171"/>
      <c r="T316" s="172"/>
      <c r="AT316" s="167" t="s">
        <v>142</v>
      </c>
      <c r="AU316" s="167" t="s">
        <v>87</v>
      </c>
      <c r="AV316" s="14" t="s">
        <v>87</v>
      </c>
      <c r="AW316" s="14" t="s">
        <v>31</v>
      </c>
      <c r="AX316" s="14" t="s">
        <v>74</v>
      </c>
      <c r="AY316" s="167" t="s">
        <v>133</v>
      </c>
    </row>
    <row r="317" spans="1:65" s="16" customFormat="1">
      <c r="B317" s="180"/>
      <c r="D317" s="160" t="s">
        <v>142</v>
      </c>
      <c r="E317" s="181" t="s">
        <v>1</v>
      </c>
      <c r="F317" s="182" t="s">
        <v>157</v>
      </c>
      <c r="H317" s="183">
        <v>90.72</v>
      </c>
      <c r="L317" s="180"/>
      <c r="M317" s="184"/>
      <c r="N317" s="185"/>
      <c r="O317" s="185"/>
      <c r="P317" s="185"/>
      <c r="Q317" s="185"/>
      <c r="R317" s="185"/>
      <c r="S317" s="185"/>
      <c r="T317" s="186"/>
      <c r="AT317" s="181" t="s">
        <v>142</v>
      </c>
      <c r="AU317" s="181" t="s">
        <v>87</v>
      </c>
      <c r="AV317" s="16" t="s">
        <v>140</v>
      </c>
      <c r="AW317" s="16" t="s">
        <v>31</v>
      </c>
      <c r="AX317" s="16" t="s">
        <v>81</v>
      </c>
      <c r="AY317" s="181" t="s">
        <v>133</v>
      </c>
    </row>
    <row r="318" spans="1:65" s="2" customFormat="1" ht="21.75" customHeight="1">
      <c r="A318" s="30"/>
      <c r="B318" s="146"/>
      <c r="C318" s="147" t="s">
        <v>361</v>
      </c>
      <c r="D318" s="147" t="s">
        <v>135</v>
      </c>
      <c r="E318" s="148" t="s">
        <v>362</v>
      </c>
      <c r="F318" s="149" t="s">
        <v>363</v>
      </c>
      <c r="G318" s="150" t="s">
        <v>255</v>
      </c>
      <c r="H318" s="151">
        <v>7.46</v>
      </c>
      <c r="I318" s="152"/>
      <c r="J318" s="152">
        <f>ROUND(I318*H318,2)</f>
        <v>0</v>
      </c>
      <c r="K318" s="149" t="s">
        <v>1</v>
      </c>
      <c r="L318" s="31"/>
      <c r="M318" s="153" t="s">
        <v>1</v>
      </c>
      <c r="N318" s="154" t="s">
        <v>40</v>
      </c>
      <c r="O318" s="155">
        <v>0.69599999999999995</v>
      </c>
      <c r="P318" s="155">
        <f>O318*H318</f>
        <v>5.1921599999999994</v>
      </c>
      <c r="Q318" s="155">
        <v>1.1900000000000001E-3</v>
      </c>
      <c r="R318" s="155">
        <f>Q318*H318</f>
        <v>8.8774000000000006E-3</v>
      </c>
      <c r="S318" s="155">
        <v>0</v>
      </c>
      <c r="T318" s="156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57" t="s">
        <v>262</v>
      </c>
      <c r="AT318" s="157" t="s">
        <v>135</v>
      </c>
      <c r="AU318" s="157" t="s">
        <v>87</v>
      </c>
      <c r="AY318" s="18" t="s">
        <v>133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8" t="s">
        <v>87</v>
      </c>
      <c r="BK318" s="158">
        <f>ROUND(I318*H318,2)</f>
        <v>0</v>
      </c>
      <c r="BL318" s="18" t="s">
        <v>262</v>
      </c>
      <c r="BM318" s="157" t="s">
        <v>364</v>
      </c>
    </row>
    <row r="319" spans="1:65" s="14" customFormat="1">
      <c r="B319" s="166"/>
      <c r="D319" s="160" t="s">
        <v>142</v>
      </c>
      <c r="E319" s="167" t="s">
        <v>1</v>
      </c>
      <c r="F319" s="168" t="s">
        <v>365</v>
      </c>
      <c r="H319" s="169">
        <v>7.46</v>
      </c>
      <c r="L319" s="166"/>
      <c r="M319" s="170"/>
      <c r="N319" s="171"/>
      <c r="O319" s="171"/>
      <c r="P319" s="171"/>
      <c r="Q319" s="171"/>
      <c r="R319" s="171"/>
      <c r="S319" s="171"/>
      <c r="T319" s="172"/>
      <c r="AT319" s="167" t="s">
        <v>142</v>
      </c>
      <c r="AU319" s="167" t="s">
        <v>87</v>
      </c>
      <c r="AV319" s="14" t="s">
        <v>87</v>
      </c>
      <c r="AW319" s="14" t="s">
        <v>31</v>
      </c>
      <c r="AX319" s="14" t="s">
        <v>81</v>
      </c>
      <c r="AY319" s="167" t="s">
        <v>133</v>
      </c>
    </row>
    <row r="320" spans="1:65" s="2" customFormat="1" ht="21.75" customHeight="1">
      <c r="A320" s="30"/>
      <c r="B320" s="146"/>
      <c r="C320" s="147" t="s">
        <v>366</v>
      </c>
      <c r="D320" s="147" t="s">
        <v>135</v>
      </c>
      <c r="E320" s="148" t="s">
        <v>367</v>
      </c>
      <c r="F320" s="149" t="s">
        <v>368</v>
      </c>
      <c r="G320" s="150" t="s">
        <v>255</v>
      </c>
      <c r="H320" s="151">
        <v>2.2000000000000002</v>
      </c>
      <c r="I320" s="152"/>
      <c r="J320" s="152">
        <f>ROUND(I320*H320,2)</f>
        <v>0</v>
      </c>
      <c r="K320" s="149" t="s">
        <v>1</v>
      </c>
      <c r="L320" s="31"/>
      <c r="M320" s="153" t="s">
        <v>1</v>
      </c>
      <c r="N320" s="154" t="s">
        <v>40</v>
      </c>
      <c r="O320" s="155">
        <v>0.74299999999999999</v>
      </c>
      <c r="P320" s="155">
        <f>O320*H320</f>
        <v>1.6346000000000001</v>
      </c>
      <c r="Q320" s="155">
        <v>2.5200000000000001E-3</v>
      </c>
      <c r="R320" s="155">
        <f>Q320*H320</f>
        <v>5.5440000000000003E-3</v>
      </c>
      <c r="S320" s="155">
        <v>0</v>
      </c>
      <c r="T320" s="156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57" t="s">
        <v>262</v>
      </c>
      <c r="AT320" s="157" t="s">
        <v>135</v>
      </c>
      <c r="AU320" s="157" t="s">
        <v>87</v>
      </c>
      <c r="AY320" s="18" t="s">
        <v>133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8" t="s">
        <v>87</v>
      </c>
      <c r="BK320" s="158">
        <f>ROUND(I320*H320,2)</f>
        <v>0</v>
      </c>
      <c r="BL320" s="18" t="s">
        <v>262</v>
      </c>
      <c r="BM320" s="157" t="s">
        <v>369</v>
      </c>
    </row>
    <row r="321" spans="1:65" s="14" customFormat="1">
      <c r="B321" s="166"/>
      <c r="D321" s="160" t="s">
        <v>142</v>
      </c>
      <c r="E321" s="167" t="s">
        <v>1</v>
      </c>
      <c r="F321" s="168" t="s">
        <v>370</v>
      </c>
      <c r="H321" s="169">
        <v>2.2000000000000002</v>
      </c>
      <c r="L321" s="166"/>
      <c r="M321" s="170"/>
      <c r="N321" s="171"/>
      <c r="O321" s="171"/>
      <c r="P321" s="171"/>
      <c r="Q321" s="171"/>
      <c r="R321" s="171"/>
      <c r="S321" s="171"/>
      <c r="T321" s="172"/>
      <c r="AT321" s="167" t="s">
        <v>142</v>
      </c>
      <c r="AU321" s="167" t="s">
        <v>87</v>
      </c>
      <c r="AV321" s="14" t="s">
        <v>87</v>
      </c>
      <c r="AW321" s="14" t="s">
        <v>31</v>
      </c>
      <c r="AX321" s="14" t="s">
        <v>81</v>
      </c>
      <c r="AY321" s="167" t="s">
        <v>133</v>
      </c>
    </row>
    <row r="322" spans="1:65" s="2" customFormat="1" ht="16.5" customHeight="1">
      <c r="A322" s="30"/>
      <c r="B322" s="146"/>
      <c r="C322" s="147" t="s">
        <v>371</v>
      </c>
      <c r="D322" s="147" t="s">
        <v>135</v>
      </c>
      <c r="E322" s="148" t="s">
        <v>372</v>
      </c>
      <c r="F322" s="149" t="s">
        <v>373</v>
      </c>
      <c r="G322" s="150" t="s">
        <v>255</v>
      </c>
      <c r="H322" s="151">
        <v>64.099999999999994</v>
      </c>
      <c r="I322" s="152"/>
      <c r="J322" s="152">
        <f>ROUND(I322*H322,2)</f>
        <v>0</v>
      </c>
      <c r="K322" s="149" t="s">
        <v>139</v>
      </c>
      <c r="L322" s="31"/>
      <c r="M322" s="153" t="s">
        <v>1</v>
      </c>
      <c r="N322" s="154" t="s">
        <v>40</v>
      </c>
      <c r="O322" s="155">
        <v>0.51600000000000001</v>
      </c>
      <c r="P322" s="155">
        <f>O322*H322</f>
        <v>33.075600000000001</v>
      </c>
      <c r="Q322" s="155">
        <v>1.07E-3</v>
      </c>
      <c r="R322" s="155">
        <f>Q322*H322</f>
        <v>6.8586999999999995E-2</v>
      </c>
      <c r="S322" s="155">
        <v>0</v>
      </c>
      <c r="T322" s="156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57" t="s">
        <v>262</v>
      </c>
      <c r="AT322" s="157" t="s">
        <v>135</v>
      </c>
      <c r="AU322" s="157" t="s">
        <v>87</v>
      </c>
      <c r="AY322" s="18" t="s">
        <v>133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87</v>
      </c>
      <c r="BK322" s="158">
        <f>ROUND(I322*H322,2)</f>
        <v>0</v>
      </c>
      <c r="BL322" s="18" t="s">
        <v>262</v>
      </c>
      <c r="BM322" s="157" t="s">
        <v>374</v>
      </c>
    </row>
    <row r="323" spans="1:65" s="2" customFormat="1" ht="33" customHeight="1">
      <c r="A323" s="30"/>
      <c r="B323" s="146"/>
      <c r="C323" s="147" t="s">
        <v>375</v>
      </c>
      <c r="D323" s="147" t="s">
        <v>135</v>
      </c>
      <c r="E323" s="148" t="s">
        <v>376</v>
      </c>
      <c r="F323" s="149" t="s">
        <v>377</v>
      </c>
      <c r="G323" s="150" t="s">
        <v>255</v>
      </c>
      <c r="H323" s="151">
        <v>114.12</v>
      </c>
      <c r="I323" s="152"/>
      <c r="J323" s="152">
        <f>ROUND(I323*H323,2)</f>
        <v>0</v>
      </c>
      <c r="K323" s="149" t="s">
        <v>139</v>
      </c>
      <c r="L323" s="31"/>
      <c r="M323" s="153" t="s">
        <v>1</v>
      </c>
      <c r="N323" s="154" t="s">
        <v>40</v>
      </c>
      <c r="O323" s="155">
        <v>0.10299999999999999</v>
      </c>
      <c r="P323" s="155">
        <f>O323*H323</f>
        <v>11.75436</v>
      </c>
      <c r="Q323" s="155">
        <v>5.0000000000000002E-5</v>
      </c>
      <c r="R323" s="155">
        <f>Q323*H323</f>
        <v>5.7060000000000001E-3</v>
      </c>
      <c r="S323" s="155">
        <v>0</v>
      </c>
      <c r="T323" s="156">
        <f>S323*H323</f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57" t="s">
        <v>262</v>
      </c>
      <c r="AT323" s="157" t="s">
        <v>135</v>
      </c>
      <c r="AU323" s="157" t="s">
        <v>87</v>
      </c>
      <c r="AY323" s="18" t="s">
        <v>133</v>
      </c>
      <c r="BE323" s="158">
        <f>IF(N323="základní",J323,0)</f>
        <v>0</v>
      </c>
      <c r="BF323" s="158">
        <f>IF(N323="snížená",J323,0)</f>
        <v>0</v>
      </c>
      <c r="BG323" s="158">
        <f>IF(N323="zákl. přenesená",J323,0)</f>
        <v>0</v>
      </c>
      <c r="BH323" s="158">
        <f>IF(N323="sníž. přenesená",J323,0)</f>
        <v>0</v>
      </c>
      <c r="BI323" s="158">
        <f>IF(N323="nulová",J323,0)</f>
        <v>0</v>
      </c>
      <c r="BJ323" s="18" t="s">
        <v>87</v>
      </c>
      <c r="BK323" s="158">
        <f>ROUND(I323*H323,2)</f>
        <v>0</v>
      </c>
      <c r="BL323" s="18" t="s">
        <v>262</v>
      </c>
      <c r="BM323" s="157" t="s">
        <v>378</v>
      </c>
    </row>
    <row r="324" spans="1:65" s="14" customFormat="1">
      <c r="B324" s="166"/>
      <c r="D324" s="160" t="s">
        <v>142</v>
      </c>
      <c r="E324" s="167" t="s">
        <v>1</v>
      </c>
      <c r="F324" s="168" t="s">
        <v>379</v>
      </c>
      <c r="H324" s="169">
        <v>114.12</v>
      </c>
      <c r="L324" s="166"/>
      <c r="M324" s="170"/>
      <c r="N324" s="171"/>
      <c r="O324" s="171"/>
      <c r="P324" s="171"/>
      <c r="Q324" s="171"/>
      <c r="R324" s="171"/>
      <c r="S324" s="171"/>
      <c r="T324" s="172"/>
      <c r="AT324" s="167" t="s">
        <v>142</v>
      </c>
      <c r="AU324" s="167" t="s">
        <v>87</v>
      </c>
      <c r="AV324" s="14" t="s">
        <v>87</v>
      </c>
      <c r="AW324" s="14" t="s">
        <v>31</v>
      </c>
      <c r="AX324" s="14" t="s">
        <v>81</v>
      </c>
      <c r="AY324" s="167" t="s">
        <v>133</v>
      </c>
    </row>
    <row r="325" spans="1:65" s="2" customFormat="1" ht="33" customHeight="1">
      <c r="A325" s="30"/>
      <c r="B325" s="146"/>
      <c r="C325" s="147" t="s">
        <v>380</v>
      </c>
      <c r="D325" s="147" t="s">
        <v>135</v>
      </c>
      <c r="E325" s="148" t="s">
        <v>381</v>
      </c>
      <c r="F325" s="149" t="s">
        <v>382</v>
      </c>
      <c r="G325" s="150" t="s">
        <v>255</v>
      </c>
      <c r="H325" s="151">
        <v>55.4</v>
      </c>
      <c r="I325" s="152"/>
      <c r="J325" s="152">
        <f>ROUND(I325*H325,2)</f>
        <v>0</v>
      </c>
      <c r="K325" s="149" t="s">
        <v>139</v>
      </c>
      <c r="L325" s="31"/>
      <c r="M325" s="153" t="s">
        <v>1</v>
      </c>
      <c r="N325" s="154" t="s">
        <v>40</v>
      </c>
      <c r="O325" s="155">
        <v>0.10299999999999999</v>
      </c>
      <c r="P325" s="155">
        <f>O325*H325</f>
        <v>5.7061999999999999</v>
      </c>
      <c r="Q325" s="155">
        <v>6.9999999999999994E-5</v>
      </c>
      <c r="R325" s="155">
        <f>Q325*H325</f>
        <v>3.8779999999999995E-3</v>
      </c>
      <c r="S325" s="155">
        <v>0</v>
      </c>
      <c r="T325" s="156">
        <f>S325*H325</f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57" t="s">
        <v>262</v>
      </c>
      <c r="AT325" s="157" t="s">
        <v>135</v>
      </c>
      <c r="AU325" s="157" t="s">
        <v>87</v>
      </c>
      <c r="AY325" s="18" t="s">
        <v>133</v>
      </c>
      <c r="BE325" s="158">
        <f>IF(N325="základní",J325,0)</f>
        <v>0</v>
      </c>
      <c r="BF325" s="158">
        <f>IF(N325="snížená",J325,0)</f>
        <v>0</v>
      </c>
      <c r="BG325" s="158">
        <f>IF(N325="zákl. přenesená",J325,0)</f>
        <v>0</v>
      </c>
      <c r="BH325" s="158">
        <f>IF(N325="sníž. přenesená",J325,0)</f>
        <v>0</v>
      </c>
      <c r="BI325" s="158">
        <f>IF(N325="nulová",J325,0)</f>
        <v>0</v>
      </c>
      <c r="BJ325" s="18" t="s">
        <v>87</v>
      </c>
      <c r="BK325" s="158">
        <f>ROUND(I325*H325,2)</f>
        <v>0</v>
      </c>
      <c r="BL325" s="18" t="s">
        <v>262</v>
      </c>
      <c r="BM325" s="157" t="s">
        <v>383</v>
      </c>
    </row>
    <row r="326" spans="1:65" s="14" customFormat="1">
      <c r="B326" s="166"/>
      <c r="D326" s="160" t="s">
        <v>142</v>
      </c>
      <c r="E326" s="167" t="s">
        <v>1</v>
      </c>
      <c r="F326" s="168" t="s">
        <v>384</v>
      </c>
      <c r="H326" s="169">
        <v>55.4</v>
      </c>
      <c r="L326" s="166"/>
      <c r="M326" s="170"/>
      <c r="N326" s="171"/>
      <c r="O326" s="171"/>
      <c r="P326" s="171"/>
      <c r="Q326" s="171"/>
      <c r="R326" s="171"/>
      <c r="S326" s="171"/>
      <c r="T326" s="172"/>
      <c r="AT326" s="167" t="s">
        <v>142</v>
      </c>
      <c r="AU326" s="167" t="s">
        <v>87</v>
      </c>
      <c r="AV326" s="14" t="s">
        <v>87</v>
      </c>
      <c r="AW326" s="14" t="s">
        <v>31</v>
      </c>
      <c r="AX326" s="14" t="s">
        <v>81</v>
      </c>
      <c r="AY326" s="167" t="s">
        <v>133</v>
      </c>
    </row>
    <row r="327" spans="1:65" s="2" customFormat="1" ht="33" customHeight="1">
      <c r="A327" s="30"/>
      <c r="B327" s="146"/>
      <c r="C327" s="147" t="s">
        <v>385</v>
      </c>
      <c r="D327" s="147" t="s">
        <v>135</v>
      </c>
      <c r="E327" s="148" t="s">
        <v>386</v>
      </c>
      <c r="F327" s="149" t="s">
        <v>387</v>
      </c>
      <c r="G327" s="150" t="s">
        <v>255</v>
      </c>
      <c r="H327" s="151">
        <v>2.2000000000000002</v>
      </c>
      <c r="I327" s="152"/>
      <c r="J327" s="152">
        <f>ROUND(I327*H327,2)</f>
        <v>0</v>
      </c>
      <c r="K327" s="149" t="s">
        <v>139</v>
      </c>
      <c r="L327" s="31"/>
      <c r="M327" s="153" t="s">
        <v>1</v>
      </c>
      <c r="N327" s="154" t="s">
        <v>40</v>
      </c>
      <c r="O327" s="155">
        <v>0.106</v>
      </c>
      <c r="P327" s="155">
        <f>O327*H327</f>
        <v>0.23320000000000002</v>
      </c>
      <c r="Q327" s="155">
        <v>9.0000000000000006E-5</v>
      </c>
      <c r="R327" s="155">
        <f>Q327*H327</f>
        <v>1.9800000000000002E-4</v>
      </c>
      <c r="S327" s="155">
        <v>0</v>
      </c>
      <c r="T327" s="156">
        <f>S327*H327</f>
        <v>0</v>
      </c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R327" s="157" t="s">
        <v>262</v>
      </c>
      <c r="AT327" s="157" t="s">
        <v>135</v>
      </c>
      <c r="AU327" s="157" t="s">
        <v>87</v>
      </c>
      <c r="AY327" s="18" t="s">
        <v>133</v>
      </c>
      <c r="BE327" s="158">
        <f>IF(N327="základní",J327,0)</f>
        <v>0</v>
      </c>
      <c r="BF327" s="158">
        <f>IF(N327="snížená",J327,0)</f>
        <v>0</v>
      </c>
      <c r="BG327" s="158">
        <f>IF(N327="zákl. přenesená",J327,0)</f>
        <v>0</v>
      </c>
      <c r="BH327" s="158">
        <f>IF(N327="sníž. přenesená",J327,0)</f>
        <v>0</v>
      </c>
      <c r="BI327" s="158">
        <f>IF(N327="nulová",J327,0)</f>
        <v>0</v>
      </c>
      <c r="BJ327" s="18" t="s">
        <v>87</v>
      </c>
      <c r="BK327" s="158">
        <f>ROUND(I327*H327,2)</f>
        <v>0</v>
      </c>
      <c r="BL327" s="18" t="s">
        <v>262</v>
      </c>
      <c r="BM327" s="157" t="s">
        <v>388</v>
      </c>
    </row>
    <row r="328" spans="1:65" s="14" customFormat="1">
      <c r="B328" s="166"/>
      <c r="D328" s="160" t="s">
        <v>142</v>
      </c>
      <c r="E328" s="167" t="s">
        <v>1</v>
      </c>
      <c r="F328" s="168" t="s">
        <v>389</v>
      </c>
      <c r="H328" s="169">
        <v>2.2000000000000002</v>
      </c>
      <c r="L328" s="166"/>
      <c r="M328" s="170"/>
      <c r="N328" s="171"/>
      <c r="O328" s="171"/>
      <c r="P328" s="171"/>
      <c r="Q328" s="171"/>
      <c r="R328" s="171"/>
      <c r="S328" s="171"/>
      <c r="T328" s="172"/>
      <c r="AT328" s="167" t="s">
        <v>142</v>
      </c>
      <c r="AU328" s="167" t="s">
        <v>87</v>
      </c>
      <c r="AV328" s="14" t="s">
        <v>87</v>
      </c>
      <c r="AW328" s="14" t="s">
        <v>31</v>
      </c>
      <c r="AX328" s="14" t="s">
        <v>81</v>
      </c>
      <c r="AY328" s="167" t="s">
        <v>133</v>
      </c>
    </row>
    <row r="329" spans="1:65" s="2" customFormat="1" ht="33" customHeight="1">
      <c r="A329" s="30"/>
      <c r="B329" s="146"/>
      <c r="C329" s="147" t="s">
        <v>390</v>
      </c>
      <c r="D329" s="147" t="s">
        <v>135</v>
      </c>
      <c r="E329" s="148" t="s">
        <v>391</v>
      </c>
      <c r="F329" s="149" t="s">
        <v>392</v>
      </c>
      <c r="G329" s="150" t="s">
        <v>255</v>
      </c>
      <c r="H329" s="151">
        <v>108.07</v>
      </c>
      <c r="I329" s="152"/>
      <c r="J329" s="152">
        <f>ROUND(I329*H329,2)</f>
        <v>0</v>
      </c>
      <c r="K329" s="149" t="s">
        <v>139</v>
      </c>
      <c r="L329" s="31"/>
      <c r="M329" s="153" t="s">
        <v>1</v>
      </c>
      <c r="N329" s="154" t="s">
        <v>40</v>
      </c>
      <c r="O329" s="155">
        <v>0.113</v>
      </c>
      <c r="P329" s="155">
        <f>O329*H329</f>
        <v>12.21191</v>
      </c>
      <c r="Q329" s="155">
        <v>1.2E-4</v>
      </c>
      <c r="R329" s="155">
        <f>Q329*H329</f>
        <v>1.29684E-2</v>
      </c>
      <c r="S329" s="155">
        <v>0</v>
      </c>
      <c r="T329" s="156">
        <f>S329*H329</f>
        <v>0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157" t="s">
        <v>262</v>
      </c>
      <c r="AT329" s="157" t="s">
        <v>135</v>
      </c>
      <c r="AU329" s="157" t="s">
        <v>87</v>
      </c>
      <c r="AY329" s="18" t="s">
        <v>133</v>
      </c>
      <c r="BE329" s="158">
        <f>IF(N329="základní",J329,0)</f>
        <v>0</v>
      </c>
      <c r="BF329" s="158">
        <f>IF(N329="snížená",J329,0)</f>
        <v>0</v>
      </c>
      <c r="BG329" s="158">
        <f>IF(N329="zákl. přenesená",J329,0)</f>
        <v>0</v>
      </c>
      <c r="BH329" s="158">
        <f>IF(N329="sníž. přenesená",J329,0)</f>
        <v>0</v>
      </c>
      <c r="BI329" s="158">
        <f>IF(N329="nulová",J329,0)</f>
        <v>0</v>
      </c>
      <c r="BJ329" s="18" t="s">
        <v>87</v>
      </c>
      <c r="BK329" s="158">
        <f>ROUND(I329*H329,2)</f>
        <v>0</v>
      </c>
      <c r="BL329" s="18" t="s">
        <v>262</v>
      </c>
      <c r="BM329" s="157" t="s">
        <v>393</v>
      </c>
    </row>
    <row r="330" spans="1:65" s="14" customFormat="1">
      <c r="B330" s="166"/>
      <c r="D330" s="160" t="s">
        <v>142</v>
      </c>
      <c r="E330" s="167" t="s">
        <v>1</v>
      </c>
      <c r="F330" s="168" t="s">
        <v>394</v>
      </c>
      <c r="H330" s="169">
        <v>108.07</v>
      </c>
      <c r="L330" s="166"/>
      <c r="M330" s="170"/>
      <c r="N330" s="171"/>
      <c r="O330" s="171"/>
      <c r="P330" s="171"/>
      <c r="Q330" s="171"/>
      <c r="R330" s="171"/>
      <c r="S330" s="171"/>
      <c r="T330" s="172"/>
      <c r="AT330" s="167" t="s">
        <v>142</v>
      </c>
      <c r="AU330" s="167" t="s">
        <v>87</v>
      </c>
      <c r="AV330" s="14" t="s">
        <v>87</v>
      </c>
      <c r="AW330" s="14" t="s">
        <v>31</v>
      </c>
      <c r="AX330" s="14" t="s">
        <v>81</v>
      </c>
      <c r="AY330" s="167" t="s">
        <v>133</v>
      </c>
    </row>
    <row r="331" spans="1:65" s="2" customFormat="1" ht="33" customHeight="1">
      <c r="A331" s="30"/>
      <c r="B331" s="146"/>
      <c r="C331" s="147" t="s">
        <v>395</v>
      </c>
      <c r="D331" s="147" t="s">
        <v>135</v>
      </c>
      <c r="E331" s="148" t="s">
        <v>396</v>
      </c>
      <c r="F331" s="149" t="s">
        <v>397</v>
      </c>
      <c r="G331" s="150" t="s">
        <v>255</v>
      </c>
      <c r="H331" s="151">
        <v>35.32</v>
      </c>
      <c r="I331" s="152"/>
      <c r="J331" s="152">
        <f>ROUND(I331*H331,2)</f>
        <v>0</v>
      </c>
      <c r="K331" s="149" t="s">
        <v>139</v>
      </c>
      <c r="L331" s="31"/>
      <c r="M331" s="153" t="s">
        <v>1</v>
      </c>
      <c r="N331" s="154" t="s">
        <v>40</v>
      </c>
      <c r="O331" s="155">
        <v>0.11799999999999999</v>
      </c>
      <c r="P331" s="155">
        <f>O331*H331</f>
        <v>4.1677599999999995</v>
      </c>
      <c r="Q331" s="155">
        <v>2.4000000000000001E-4</v>
      </c>
      <c r="R331" s="155">
        <f>Q331*H331</f>
        <v>8.4767999999999996E-3</v>
      </c>
      <c r="S331" s="155">
        <v>0</v>
      </c>
      <c r="T331" s="156">
        <f>S331*H331</f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57" t="s">
        <v>262</v>
      </c>
      <c r="AT331" s="157" t="s">
        <v>135</v>
      </c>
      <c r="AU331" s="157" t="s">
        <v>87</v>
      </c>
      <c r="AY331" s="18" t="s">
        <v>133</v>
      </c>
      <c r="BE331" s="158">
        <f>IF(N331="základní",J331,0)</f>
        <v>0</v>
      </c>
      <c r="BF331" s="158">
        <f>IF(N331="snížená",J331,0)</f>
        <v>0</v>
      </c>
      <c r="BG331" s="158">
        <f>IF(N331="zákl. přenesená",J331,0)</f>
        <v>0</v>
      </c>
      <c r="BH331" s="158">
        <f>IF(N331="sníž. přenesená",J331,0)</f>
        <v>0</v>
      </c>
      <c r="BI331" s="158">
        <f>IF(N331="nulová",J331,0)</f>
        <v>0</v>
      </c>
      <c r="BJ331" s="18" t="s">
        <v>87</v>
      </c>
      <c r="BK331" s="158">
        <f>ROUND(I331*H331,2)</f>
        <v>0</v>
      </c>
      <c r="BL331" s="18" t="s">
        <v>262</v>
      </c>
      <c r="BM331" s="157" t="s">
        <v>398</v>
      </c>
    </row>
    <row r="332" spans="1:65" s="14" customFormat="1">
      <c r="B332" s="166"/>
      <c r="D332" s="160" t="s">
        <v>142</v>
      </c>
      <c r="E332" s="167" t="s">
        <v>1</v>
      </c>
      <c r="F332" s="168" t="s">
        <v>399</v>
      </c>
      <c r="H332" s="169">
        <v>35.32</v>
      </c>
      <c r="L332" s="166"/>
      <c r="M332" s="170"/>
      <c r="N332" s="171"/>
      <c r="O332" s="171"/>
      <c r="P332" s="171"/>
      <c r="Q332" s="171"/>
      <c r="R332" s="171"/>
      <c r="S332" s="171"/>
      <c r="T332" s="172"/>
      <c r="AT332" s="167" t="s">
        <v>142</v>
      </c>
      <c r="AU332" s="167" t="s">
        <v>87</v>
      </c>
      <c r="AV332" s="14" t="s">
        <v>87</v>
      </c>
      <c r="AW332" s="14" t="s">
        <v>31</v>
      </c>
      <c r="AX332" s="14" t="s">
        <v>81</v>
      </c>
      <c r="AY332" s="167" t="s">
        <v>133</v>
      </c>
    </row>
    <row r="333" spans="1:65" s="2" customFormat="1" ht="16.5" customHeight="1">
      <c r="A333" s="30"/>
      <c r="B333" s="146"/>
      <c r="C333" s="147" t="s">
        <v>400</v>
      </c>
      <c r="D333" s="147" t="s">
        <v>135</v>
      </c>
      <c r="E333" s="148" t="s">
        <v>401</v>
      </c>
      <c r="F333" s="149" t="s">
        <v>402</v>
      </c>
      <c r="G333" s="150" t="s">
        <v>403</v>
      </c>
      <c r="H333" s="151">
        <v>6</v>
      </c>
      <c r="I333" s="152"/>
      <c r="J333" s="152">
        <f>ROUND(I333*H333,2)</f>
        <v>0</v>
      </c>
      <c r="K333" s="149" t="s">
        <v>139</v>
      </c>
      <c r="L333" s="31"/>
      <c r="M333" s="153" t="s">
        <v>1</v>
      </c>
      <c r="N333" s="154" t="s">
        <v>40</v>
      </c>
      <c r="O333" s="155">
        <v>0.67200000000000004</v>
      </c>
      <c r="P333" s="155">
        <f>O333*H333</f>
        <v>4.032</v>
      </c>
      <c r="Q333" s="155">
        <v>2.1000000000000001E-4</v>
      </c>
      <c r="R333" s="155">
        <f>Q333*H333</f>
        <v>1.2600000000000001E-3</v>
      </c>
      <c r="S333" s="155">
        <v>0</v>
      </c>
      <c r="T333" s="156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57" t="s">
        <v>262</v>
      </c>
      <c r="AT333" s="157" t="s">
        <v>135</v>
      </c>
      <c r="AU333" s="157" t="s">
        <v>87</v>
      </c>
      <c r="AY333" s="18" t="s">
        <v>133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87</v>
      </c>
      <c r="BK333" s="158">
        <f>ROUND(I333*H333,2)</f>
        <v>0</v>
      </c>
      <c r="BL333" s="18" t="s">
        <v>262</v>
      </c>
      <c r="BM333" s="157" t="s">
        <v>404</v>
      </c>
    </row>
    <row r="334" spans="1:65" s="2" customFormat="1" ht="16.5" customHeight="1">
      <c r="A334" s="30"/>
      <c r="B334" s="146"/>
      <c r="C334" s="147" t="s">
        <v>405</v>
      </c>
      <c r="D334" s="147" t="s">
        <v>135</v>
      </c>
      <c r="E334" s="148" t="s">
        <v>406</v>
      </c>
      <c r="F334" s="149" t="s">
        <v>407</v>
      </c>
      <c r="G334" s="150" t="s">
        <v>313</v>
      </c>
      <c r="H334" s="151">
        <v>2</v>
      </c>
      <c r="I334" s="152"/>
      <c r="J334" s="152">
        <f>ROUND(I334*H334,2)</f>
        <v>0</v>
      </c>
      <c r="K334" s="149" t="s">
        <v>139</v>
      </c>
      <c r="L334" s="31"/>
      <c r="M334" s="153" t="s">
        <v>1</v>
      </c>
      <c r="N334" s="154" t="s">
        <v>40</v>
      </c>
      <c r="O334" s="155">
        <v>0.34</v>
      </c>
      <c r="P334" s="155">
        <f>O334*H334</f>
        <v>0.68</v>
      </c>
      <c r="Q334" s="155">
        <v>1.07E-3</v>
      </c>
      <c r="R334" s="155">
        <f>Q334*H334</f>
        <v>2.14E-3</v>
      </c>
      <c r="S334" s="155">
        <v>0</v>
      </c>
      <c r="T334" s="156">
        <f>S334*H334</f>
        <v>0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157" t="s">
        <v>262</v>
      </c>
      <c r="AT334" s="157" t="s">
        <v>135</v>
      </c>
      <c r="AU334" s="157" t="s">
        <v>87</v>
      </c>
      <c r="AY334" s="18" t="s">
        <v>133</v>
      </c>
      <c r="BE334" s="158">
        <f>IF(N334="základní",J334,0)</f>
        <v>0</v>
      </c>
      <c r="BF334" s="158">
        <f>IF(N334="snížená",J334,0)</f>
        <v>0</v>
      </c>
      <c r="BG334" s="158">
        <f>IF(N334="zákl. přenesená",J334,0)</f>
        <v>0</v>
      </c>
      <c r="BH334" s="158">
        <f>IF(N334="sníž. přenesená",J334,0)</f>
        <v>0</v>
      </c>
      <c r="BI334" s="158">
        <f>IF(N334="nulová",J334,0)</f>
        <v>0</v>
      </c>
      <c r="BJ334" s="18" t="s">
        <v>87</v>
      </c>
      <c r="BK334" s="158">
        <f>ROUND(I334*H334,2)</f>
        <v>0</v>
      </c>
      <c r="BL334" s="18" t="s">
        <v>262</v>
      </c>
      <c r="BM334" s="157" t="s">
        <v>408</v>
      </c>
    </row>
    <row r="335" spans="1:65" s="14" customFormat="1">
      <c r="B335" s="166"/>
      <c r="D335" s="160" t="s">
        <v>142</v>
      </c>
      <c r="E335" s="167" t="s">
        <v>1</v>
      </c>
      <c r="F335" s="168" t="s">
        <v>87</v>
      </c>
      <c r="H335" s="169">
        <v>2</v>
      </c>
      <c r="L335" s="166"/>
      <c r="M335" s="170"/>
      <c r="N335" s="171"/>
      <c r="O335" s="171"/>
      <c r="P335" s="171"/>
      <c r="Q335" s="171"/>
      <c r="R335" s="171"/>
      <c r="S335" s="171"/>
      <c r="T335" s="172"/>
      <c r="AT335" s="167" t="s">
        <v>142</v>
      </c>
      <c r="AU335" s="167" t="s">
        <v>87</v>
      </c>
      <c r="AV335" s="14" t="s">
        <v>87</v>
      </c>
      <c r="AW335" s="14" t="s">
        <v>31</v>
      </c>
      <c r="AX335" s="14" t="s">
        <v>81</v>
      </c>
      <c r="AY335" s="167" t="s">
        <v>133</v>
      </c>
    </row>
    <row r="336" spans="1:65" s="2" customFormat="1" ht="21.75" customHeight="1">
      <c r="A336" s="30"/>
      <c r="B336" s="146"/>
      <c r="C336" s="147" t="s">
        <v>409</v>
      </c>
      <c r="D336" s="147" t="s">
        <v>135</v>
      </c>
      <c r="E336" s="148" t="s">
        <v>410</v>
      </c>
      <c r="F336" s="149" t="s">
        <v>411</v>
      </c>
      <c r="G336" s="150" t="s">
        <v>255</v>
      </c>
      <c r="H336" s="151">
        <v>386.67</v>
      </c>
      <c r="I336" s="152"/>
      <c r="J336" s="152">
        <f>ROUND(I336*H336,2)</f>
        <v>0</v>
      </c>
      <c r="K336" s="149" t="s">
        <v>139</v>
      </c>
      <c r="L336" s="31"/>
      <c r="M336" s="153" t="s">
        <v>1</v>
      </c>
      <c r="N336" s="154" t="s">
        <v>40</v>
      </c>
      <c r="O336" s="155">
        <v>6.7000000000000004E-2</v>
      </c>
      <c r="P336" s="155">
        <f>O336*H336</f>
        <v>25.906890000000004</v>
      </c>
      <c r="Q336" s="155">
        <v>1.9000000000000001E-4</v>
      </c>
      <c r="R336" s="155">
        <f>Q336*H336</f>
        <v>7.3467300000000013E-2</v>
      </c>
      <c r="S336" s="155">
        <v>0</v>
      </c>
      <c r="T336" s="156">
        <f>S336*H336</f>
        <v>0</v>
      </c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R336" s="157" t="s">
        <v>262</v>
      </c>
      <c r="AT336" s="157" t="s">
        <v>135</v>
      </c>
      <c r="AU336" s="157" t="s">
        <v>87</v>
      </c>
      <c r="AY336" s="18" t="s">
        <v>133</v>
      </c>
      <c r="BE336" s="158">
        <f>IF(N336="základní",J336,0)</f>
        <v>0</v>
      </c>
      <c r="BF336" s="158">
        <f>IF(N336="snížená",J336,0)</f>
        <v>0</v>
      </c>
      <c r="BG336" s="158">
        <f>IF(N336="zákl. přenesená",J336,0)</f>
        <v>0</v>
      </c>
      <c r="BH336" s="158">
        <f>IF(N336="sníž. přenesená",J336,0)</f>
        <v>0</v>
      </c>
      <c r="BI336" s="158">
        <f>IF(N336="nulová",J336,0)</f>
        <v>0</v>
      </c>
      <c r="BJ336" s="18" t="s">
        <v>87</v>
      </c>
      <c r="BK336" s="158">
        <f>ROUND(I336*H336,2)</f>
        <v>0</v>
      </c>
      <c r="BL336" s="18" t="s">
        <v>262</v>
      </c>
      <c r="BM336" s="157" t="s">
        <v>412</v>
      </c>
    </row>
    <row r="337" spans="1:65" s="14" customFormat="1">
      <c r="B337" s="166"/>
      <c r="D337" s="160" t="s">
        <v>142</v>
      </c>
      <c r="E337" s="167" t="s">
        <v>1</v>
      </c>
      <c r="F337" s="168" t="s">
        <v>413</v>
      </c>
      <c r="H337" s="169">
        <v>386.67</v>
      </c>
      <c r="L337" s="166"/>
      <c r="M337" s="170"/>
      <c r="N337" s="171"/>
      <c r="O337" s="171"/>
      <c r="P337" s="171"/>
      <c r="Q337" s="171"/>
      <c r="R337" s="171"/>
      <c r="S337" s="171"/>
      <c r="T337" s="172"/>
      <c r="AT337" s="167" t="s">
        <v>142</v>
      </c>
      <c r="AU337" s="167" t="s">
        <v>87</v>
      </c>
      <c r="AV337" s="14" t="s">
        <v>87</v>
      </c>
      <c r="AW337" s="14" t="s">
        <v>31</v>
      </c>
      <c r="AX337" s="14" t="s">
        <v>81</v>
      </c>
      <c r="AY337" s="167" t="s">
        <v>133</v>
      </c>
    </row>
    <row r="338" spans="1:65" s="2" customFormat="1" ht="16.5" customHeight="1">
      <c r="A338" s="30"/>
      <c r="B338" s="146"/>
      <c r="C338" s="147" t="s">
        <v>414</v>
      </c>
      <c r="D338" s="147" t="s">
        <v>135</v>
      </c>
      <c r="E338" s="148" t="s">
        <v>415</v>
      </c>
      <c r="F338" s="149" t="s">
        <v>416</v>
      </c>
      <c r="G338" s="150" t="s">
        <v>255</v>
      </c>
      <c r="H338" s="151">
        <v>386.67</v>
      </c>
      <c r="I338" s="152"/>
      <c r="J338" s="152">
        <f>ROUND(I338*H338,2)</f>
        <v>0</v>
      </c>
      <c r="K338" s="149" t="s">
        <v>139</v>
      </c>
      <c r="L338" s="31"/>
      <c r="M338" s="153" t="s">
        <v>1</v>
      </c>
      <c r="N338" s="154" t="s">
        <v>40</v>
      </c>
      <c r="O338" s="155">
        <v>8.2000000000000003E-2</v>
      </c>
      <c r="P338" s="155">
        <f>O338*H338</f>
        <v>31.706940000000003</v>
      </c>
      <c r="Q338" s="155">
        <v>1.0000000000000001E-5</v>
      </c>
      <c r="R338" s="155">
        <f>Q338*H338</f>
        <v>3.8667000000000007E-3</v>
      </c>
      <c r="S338" s="155">
        <v>0</v>
      </c>
      <c r="T338" s="156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7" t="s">
        <v>262</v>
      </c>
      <c r="AT338" s="157" t="s">
        <v>135</v>
      </c>
      <c r="AU338" s="157" t="s">
        <v>87</v>
      </c>
      <c r="AY338" s="18" t="s">
        <v>133</v>
      </c>
      <c r="BE338" s="158">
        <f>IF(N338="základní",J338,0)</f>
        <v>0</v>
      </c>
      <c r="BF338" s="158">
        <f>IF(N338="snížená",J338,0)</f>
        <v>0</v>
      </c>
      <c r="BG338" s="158">
        <f>IF(N338="zákl. přenesená",J338,0)</f>
        <v>0</v>
      </c>
      <c r="BH338" s="158">
        <f>IF(N338="sníž. přenesená",J338,0)</f>
        <v>0</v>
      </c>
      <c r="BI338" s="158">
        <f>IF(N338="nulová",J338,0)</f>
        <v>0</v>
      </c>
      <c r="BJ338" s="18" t="s">
        <v>87</v>
      </c>
      <c r="BK338" s="158">
        <f>ROUND(I338*H338,2)</f>
        <v>0</v>
      </c>
      <c r="BL338" s="18" t="s">
        <v>262</v>
      </c>
      <c r="BM338" s="157" t="s">
        <v>417</v>
      </c>
    </row>
    <row r="339" spans="1:65" s="12" customFormat="1" ht="22.9" customHeight="1">
      <c r="B339" s="134"/>
      <c r="D339" s="135" t="s">
        <v>73</v>
      </c>
      <c r="E339" s="144" t="s">
        <v>418</v>
      </c>
      <c r="F339" s="144" t="s">
        <v>419</v>
      </c>
      <c r="J339" s="145">
        <f>BK339</f>
        <v>0</v>
      </c>
      <c r="L339" s="134"/>
      <c r="M339" s="138"/>
      <c r="N339" s="139"/>
      <c r="O339" s="139"/>
      <c r="P339" s="140">
        <f>SUM(P340:P362)</f>
        <v>78.138000000000005</v>
      </c>
      <c r="Q339" s="139"/>
      <c r="R339" s="140">
        <f>SUM(R340:R362)</f>
        <v>0.65268000000000004</v>
      </c>
      <c r="S339" s="139"/>
      <c r="T339" s="141">
        <f>SUM(T340:T362)</f>
        <v>0</v>
      </c>
      <c r="AR339" s="135" t="s">
        <v>87</v>
      </c>
      <c r="AT339" s="142" t="s">
        <v>73</v>
      </c>
      <c r="AU339" s="142" t="s">
        <v>81</v>
      </c>
      <c r="AY339" s="135" t="s">
        <v>133</v>
      </c>
      <c r="BK339" s="143">
        <f>SUM(BK340:BK362)</f>
        <v>0</v>
      </c>
    </row>
    <row r="340" spans="1:65" s="2" customFormat="1" ht="21.75" customHeight="1">
      <c r="A340" s="30"/>
      <c r="B340" s="146"/>
      <c r="C340" s="147" t="s">
        <v>420</v>
      </c>
      <c r="D340" s="147" t="s">
        <v>135</v>
      </c>
      <c r="E340" s="148" t="s">
        <v>421</v>
      </c>
      <c r="F340" s="149" t="s">
        <v>422</v>
      </c>
      <c r="G340" s="150" t="s">
        <v>403</v>
      </c>
      <c r="H340" s="151">
        <v>10</v>
      </c>
      <c r="I340" s="152"/>
      <c r="J340" s="152">
        <f>ROUND(I340*H340,2)</f>
        <v>0</v>
      </c>
      <c r="K340" s="149" t="s">
        <v>139</v>
      </c>
      <c r="L340" s="31"/>
      <c r="M340" s="153" t="s">
        <v>1</v>
      </c>
      <c r="N340" s="154" t="s">
        <v>40</v>
      </c>
      <c r="O340" s="155">
        <v>1.1000000000000001</v>
      </c>
      <c r="P340" s="155">
        <f>O340*H340</f>
        <v>11</v>
      </c>
      <c r="Q340" s="155">
        <v>1.6920000000000001E-2</v>
      </c>
      <c r="R340" s="155">
        <f>Q340*H340</f>
        <v>0.16920000000000002</v>
      </c>
      <c r="S340" s="155">
        <v>0</v>
      </c>
      <c r="T340" s="156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57" t="s">
        <v>262</v>
      </c>
      <c r="AT340" s="157" t="s">
        <v>135</v>
      </c>
      <c r="AU340" s="157" t="s">
        <v>87</v>
      </c>
      <c r="AY340" s="18" t="s">
        <v>133</v>
      </c>
      <c r="BE340" s="158">
        <f>IF(N340="základní",J340,0)</f>
        <v>0</v>
      </c>
      <c r="BF340" s="158">
        <f>IF(N340="snížená",J340,0)</f>
        <v>0</v>
      </c>
      <c r="BG340" s="158">
        <f>IF(N340="zákl. přenesená",J340,0)</f>
        <v>0</v>
      </c>
      <c r="BH340" s="158">
        <f>IF(N340="sníž. přenesená",J340,0)</f>
        <v>0</v>
      </c>
      <c r="BI340" s="158">
        <f>IF(N340="nulová",J340,0)</f>
        <v>0</v>
      </c>
      <c r="BJ340" s="18" t="s">
        <v>87</v>
      </c>
      <c r="BK340" s="158">
        <f>ROUND(I340*H340,2)</f>
        <v>0</v>
      </c>
      <c r="BL340" s="18" t="s">
        <v>262</v>
      </c>
      <c r="BM340" s="157" t="s">
        <v>423</v>
      </c>
    </row>
    <row r="341" spans="1:65" s="14" customFormat="1">
      <c r="B341" s="166"/>
      <c r="D341" s="160" t="s">
        <v>142</v>
      </c>
      <c r="E341" s="167" t="s">
        <v>1</v>
      </c>
      <c r="F341" s="168" t="s">
        <v>424</v>
      </c>
      <c r="H341" s="169">
        <v>10</v>
      </c>
      <c r="L341" s="166"/>
      <c r="M341" s="170"/>
      <c r="N341" s="171"/>
      <c r="O341" s="171"/>
      <c r="P341" s="171"/>
      <c r="Q341" s="171"/>
      <c r="R341" s="171"/>
      <c r="S341" s="171"/>
      <c r="T341" s="172"/>
      <c r="AT341" s="167" t="s">
        <v>142</v>
      </c>
      <c r="AU341" s="167" t="s">
        <v>87</v>
      </c>
      <c r="AV341" s="14" t="s">
        <v>87</v>
      </c>
      <c r="AW341" s="14" t="s">
        <v>31</v>
      </c>
      <c r="AX341" s="14" t="s">
        <v>81</v>
      </c>
      <c r="AY341" s="167" t="s">
        <v>133</v>
      </c>
    </row>
    <row r="342" spans="1:65" s="2" customFormat="1" ht="21.75" customHeight="1">
      <c r="A342" s="30"/>
      <c r="B342" s="146"/>
      <c r="C342" s="147" t="s">
        <v>425</v>
      </c>
      <c r="D342" s="147" t="s">
        <v>135</v>
      </c>
      <c r="E342" s="148" t="s">
        <v>426</v>
      </c>
      <c r="F342" s="149" t="s">
        <v>427</v>
      </c>
      <c r="G342" s="150" t="s">
        <v>403</v>
      </c>
      <c r="H342" s="151">
        <v>10</v>
      </c>
      <c r="I342" s="152"/>
      <c r="J342" s="152">
        <f>ROUND(I342*H342,2)</f>
        <v>0</v>
      </c>
      <c r="K342" s="149" t="s">
        <v>139</v>
      </c>
      <c r="L342" s="31"/>
      <c r="M342" s="153" t="s">
        <v>1</v>
      </c>
      <c r="N342" s="154" t="s">
        <v>40</v>
      </c>
      <c r="O342" s="155">
        <v>1.1000000000000001</v>
      </c>
      <c r="P342" s="155">
        <f>O342*H342</f>
        <v>11</v>
      </c>
      <c r="Q342" s="155">
        <v>1.6469999999999999E-2</v>
      </c>
      <c r="R342" s="155">
        <f>Q342*H342</f>
        <v>0.16469999999999999</v>
      </c>
      <c r="S342" s="155">
        <v>0</v>
      </c>
      <c r="T342" s="156">
        <f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57" t="s">
        <v>262</v>
      </c>
      <c r="AT342" s="157" t="s">
        <v>135</v>
      </c>
      <c r="AU342" s="157" t="s">
        <v>87</v>
      </c>
      <c r="AY342" s="18" t="s">
        <v>133</v>
      </c>
      <c r="BE342" s="158">
        <f>IF(N342="základní",J342,0)</f>
        <v>0</v>
      </c>
      <c r="BF342" s="158">
        <f>IF(N342="snížená",J342,0)</f>
        <v>0</v>
      </c>
      <c r="BG342" s="158">
        <f>IF(N342="zákl. přenesená",J342,0)</f>
        <v>0</v>
      </c>
      <c r="BH342" s="158">
        <f>IF(N342="sníž. přenesená",J342,0)</f>
        <v>0</v>
      </c>
      <c r="BI342" s="158">
        <f>IF(N342="nulová",J342,0)</f>
        <v>0</v>
      </c>
      <c r="BJ342" s="18" t="s">
        <v>87</v>
      </c>
      <c r="BK342" s="158">
        <f>ROUND(I342*H342,2)</f>
        <v>0</v>
      </c>
      <c r="BL342" s="18" t="s">
        <v>262</v>
      </c>
      <c r="BM342" s="157" t="s">
        <v>428</v>
      </c>
    </row>
    <row r="343" spans="1:65" s="14" customFormat="1">
      <c r="B343" s="166"/>
      <c r="D343" s="160" t="s">
        <v>142</v>
      </c>
      <c r="E343" s="167" t="s">
        <v>1</v>
      </c>
      <c r="F343" s="168" t="s">
        <v>207</v>
      </c>
      <c r="H343" s="169">
        <v>10</v>
      </c>
      <c r="L343" s="166"/>
      <c r="M343" s="170"/>
      <c r="N343" s="171"/>
      <c r="O343" s="171"/>
      <c r="P343" s="171"/>
      <c r="Q343" s="171"/>
      <c r="R343" s="171"/>
      <c r="S343" s="171"/>
      <c r="T343" s="172"/>
      <c r="AT343" s="167" t="s">
        <v>142</v>
      </c>
      <c r="AU343" s="167" t="s">
        <v>87</v>
      </c>
      <c r="AV343" s="14" t="s">
        <v>87</v>
      </c>
      <c r="AW343" s="14" t="s">
        <v>31</v>
      </c>
      <c r="AX343" s="14" t="s">
        <v>81</v>
      </c>
      <c r="AY343" s="167" t="s">
        <v>133</v>
      </c>
    </row>
    <row r="344" spans="1:65" s="2" customFormat="1" ht="21.75" customHeight="1">
      <c r="A344" s="30"/>
      <c r="B344" s="146"/>
      <c r="C344" s="147" t="s">
        <v>429</v>
      </c>
      <c r="D344" s="147" t="s">
        <v>135</v>
      </c>
      <c r="E344" s="148" t="s">
        <v>430</v>
      </c>
      <c r="F344" s="149" t="s">
        <v>431</v>
      </c>
      <c r="G344" s="150" t="s">
        <v>403</v>
      </c>
      <c r="H344" s="151">
        <v>6</v>
      </c>
      <c r="I344" s="152"/>
      <c r="J344" s="152">
        <f>ROUND(I344*H344,2)</f>
        <v>0</v>
      </c>
      <c r="K344" s="149" t="s">
        <v>139</v>
      </c>
      <c r="L344" s="31"/>
      <c r="M344" s="153" t="s">
        <v>1</v>
      </c>
      <c r="N344" s="154" t="s">
        <v>40</v>
      </c>
      <c r="O344" s="155">
        <v>1.1000000000000001</v>
      </c>
      <c r="P344" s="155">
        <f>O344*H344</f>
        <v>6.6000000000000005</v>
      </c>
      <c r="Q344" s="155">
        <v>8.9700000000000005E-3</v>
      </c>
      <c r="R344" s="155">
        <f>Q344*H344</f>
        <v>5.3820000000000007E-2</v>
      </c>
      <c r="S344" s="155">
        <v>0</v>
      </c>
      <c r="T344" s="156">
        <f>S344*H344</f>
        <v>0</v>
      </c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R344" s="157" t="s">
        <v>262</v>
      </c>
      <c r="AT344" s="157" t="s">
        <v>135</v>
      </c>
      <c r="AU344" s="157" t="s">
        <v>87</v>
      </c>
      <c r="AY344" s="18" t="s">
        <v>133</v>
      </c>
      <c r="BE344" s="158">
        <f>IF(N344="základní",J344,0)</f>
        <v>0</v>
      </c>
      <c r="BF344" s="158">
        <f>IF(N344="snížená",J344,0)</f>
        <v>0</v>
      </c>
      <c r="BG344" s="158">
        <f>IF(N344="zákl. přenesená",J344,0)</f>
        <v>0</v>
      </c>
      <c r="BH344" s="158">
        <f>IF(N344="sníž. přenesená",J344,0)</f>
        <v>0</v>
      </c>
      <c r="BI344" s="158">
        <f>IF(N344="nulová",J344,0)</f>
        <v>0</v>
      </c>
      <c r="BJ344" s="18" t="s">
        <v>87</v>
      </c>
      <c r="BK344" s="158">
        <f>ROUND(I344*H344,2)</f>
        <v>0</v>
      </c>
      <c r="BL344" s="18" t="s">
        <v>262</v>
      </c>
      <c r="BM344" s="157" t="s">
        <v>432</v>
      </c>
    </row>
    <row r="345" spans="1:65" s="2" customFormat="1" ht="21.75" customHeight="1">
      <c r="A345" s="30"/>
      <c r="B345" s="146"/>
      <c r="C345" s="147" t="s">
        <v>433</v>
      </c>
      <c r="D345" s="147" t="s">
        <v>135</v>
      </c>
      <c r="E345" s="148" t="s">
        <v>434</v>
      </c>
      <c r="F345" s="149" t="s">
        <v>435</v>
      </c>
      <c r="G345" s="150" t="s">
        <v>403</v>
      </c>
      <c r="H345" s="151">
        <v>4</v>
      </c>
      <c r="I345" s="152"/>
      <c r="J345" s="152">
        <f>ROUND(I345*H345,2)</f>
        <v>0</v>
      </c>
      <c r="K345" s="149" t="s">
        <v>139</v>
      </c>
      <c r="L345" s="31"/>
      <c r="M345" s="153" t="s">
        <v>1</v>
      </c>
      <c r="N345" s="154" t="s">
        <v>40</v>
      </c>
      <c r="O345" s="155">
        <v>2.4620000000000002</v>
      </c>
      <c r="P345" s="155">
        <f>O345*H345</f>
        <v>9.8480000000000008</v>
      </c>
      <c r="Q345" s="155">
        <v>1.9990000000000001E-2</v>
      </c>
      <c r="R345" s="155">
        <f>Q345*H345</f>
        <v>7.9960000000000003E-2</v>
      </c>
      <c r="S345" s="155">
        <v>0</v>
      </c>
      <c r="T345" s="156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7" t="s">
        <v>262</v>
      </c>
      <c r="AT345" s="157" t="s">
        <v>135</v>
      </c>
      <c r="AU345" s="157" t="s">
        <v>87</v>
      </c>
      <c r="AY345" s="18" t="s">
        <v>133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8" t="s">
        <v>87</v>
      </c>
      <c r="BK345" s="158">
        <f>ROUND(I345*H345,2)</f>
        <v>0</v>
      </c>
      <c r="BL345" s="18" t="s">
        <v>262</v>
      </c>
      <c r="BM345" s="157" t="s">
        <v>436</v>
      </c>
    </row>
    <row r="346" spans="1:65" s="14" customFormat="1">
      <c r="B346" s="166"/>
      <c r="D346" s="160" t="s">
        <v>142</v>
      </c>
      <c r="E346" s="167" t="s">
        <v>1</v>
      </c>
      <c r="F346" s="168" t="s">
        <v>437</v>
      </c>
      <c r="H346" s="169">
        <v>4</v>
      </c>
      <c r="L346" s="166"/>
      <c r="M346" s="170"/>
      <c r="N346" s="171"/>
      <c r="O346" s="171"/>
      <c r="P346" s="171"/>
      <c r="Q346" s="171"/>
      <c r="R346" s="171"/>
      <c r="S346" s="171"/>
      <c r="T346" s="172"/>
      <c r="AT346" s="167" t="s">
        <v>142</v>
      </c>
      <c r="AU346" s="167" t="s">
        <v>87</v>
      </c>
      <c r="AV346" s="14" t="s">
        <v>87</v>
      </c>
      <c r="AW346" s="14" t="s">
        <v>31</v>
      </c>
      <c r="AX346" s="14" t="s">
        <v>81</v>
      </c>
      <c r="AY346" s="167" t="s">
        <v>133</v>
      </c>
    </row>
    <row r="347" spans="1:65" s="2" customFormat="1" ht="16.5" customHeight="1">
      <c r="A347" s="30"/>
      <c r="B347" s="146"/>
      <c r="C347" s="147" t="s">
        <v>438</v>
      </c>
      <c r="D347" s="147" t="s">
        <v>135</v>
      </c>
      <c r="E347" s="148" t="s">
        <v>439</v>
      </c>
      <c r="F347" s="149" t="s">
        <v>440</v>
      </c>
      <c r="G347" s="150" t="s">
        <v>403</v>
      </c>
      <c r="H347" s="151">
        <v>2</v>
      </c>
      <c r="I347" s="152"/>
      <c r="J347" s="152">
        <f>ROUND(I347*H347,2)</f>
        <v>0</v>
      </c>
      <c r="K347" s="149" t="s">
        <v>139</v>
      </c>
      <c r="L347" s="31"/>
      <c r="M347" s="153" t="s">
        <v>1</v>
      </c>
      <c r="N347" s="154" t="s">
        <v>40</v>
      </c>
      <c r="O347" s="155">
        <v>2.54</v>
      </c>
      <c r="P347" s="155">
        <f>O347*H347</f>
        <v>5.08</v>
      </c>
      <c r="Q347" s="155">
        <v>1.452E-2</v>
      </c>
      <c r="R347" s="155">
        <f>Q347*H347</f>
        <v>2.904E-2</v>
      </c>
      <c r="S347" s="155">
        <v>0</v>
      </c>
      <c r="T347" s="156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7" t="s">
        <v>262</v>
      </c>
      <c r="AT347" s="157" t="s">
        <v>135</v>
      </c>
      <c r="AU347" s="157" t="s">
        <v>87</v>
      </c>
      <c r="AY347" s="18" t="s">
        <v>133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8" t="s">
        <v>87</v>
      </c>
      <c r="BK347" s="158">
        <f>ROUND(I347*H347,2)</f>
        <v>0</v>
      </c>
      <c r="BL347" s="18" t="s">
        <v>262</v>
      </c>
      <c r="BM347" s="157" t="s">
        <v>441</v>
      </c>
    </row>
    <row r="348" spans="1:65" s="2" customFormat="1" ht="33" customHeight="1">
      <c r="A348" s="30"/>
      <c r="B348" s="146"/>
      <c r="C348" s="147" t="s">
        <v>442</v>
      </c>
      <c r="D348" s="147" t="s">
        <v>135</v>
      </c>
      <c r="E348" s="148" t="s">
        <v>443</v>
      </c>
      <c r="F348" s="149" t="s">
        <v>444</v>
      </c>
      <c r="G348" s="150" t="s">
        <v>403</v>
      </c>
      <c r="H348" s="151">
        <v>2</v>
      </c>
      <c r="I348" s="152"/>
      <c r="J348" s="152">
        <f>ROUND(I348*H348,2)</f>
        <v>0</v>
      </c>
      <c r="K348" s="149" t="s">
        <v>139</v>
      </c>
      <c r="L348" s="31"/>
      <c r="M348" s="153" t="s">
        <v>1</v>
      </c>
      <c r="N348" s="154" t="s">
        <v>40</v>
      </c>
      <c r="O348" s="155">
        <v>4.37</v>
      </c>
      <c r="P348" s="155">
        <f>O348*H348</f>
        <v>8.74</v>
      </c>
      <c r="Q348" s="155">
        <v>3.6490000000000002E-2</v>
      </c>
      <c r="R348" s="155">
        <f>Q348*H348</f>
        <v>7.2980000000000003E-2</v>
      </c>
      <c r="S348" s="155">
        <v>0</v>
      </c>
      <c r="T348" s="156">
        <f>S348*H348</f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57" t="s">
        <v>262</v>
      </c>
      <c r="AT348" s="157" t="s">
        <v>135</v>
      </c>
      <c r="AU348" s="157" t="s">
        <v>87</v>
      </c>
      <c r="AY348" s="18" t="s">
        <v>133</v>
      </c>
      <c r="BE348" s="158">
        <f>IF(N348="základní",J348,0)</f>
        <v>0</v>
      </c>
      <c r="BF348" s="158">
        <f>IF(N348="snížená",J348,0)</f>
        <v>0</v>
      </c>
      <c r="BG348" s="158">
        <f>IF(N348="zákl. přenesená",J348,0)</f>
        <v>0</v>
      </c>
      <c r="BH348" s="158">
        <f>IF(N348="sníž. přenesená",J348,0)</f>
        <v>0</v>
      </c>
      <c r="BI348" s="158">
        <f>IF(N348="nulová",J348,0)</f>
        <v>0</v>
      </c>
      <c r="BJ348" s="18" t="s">
        <v>87</v>
      </c>
      <c r="BK348" s="158">
        <f>ROUND(I348*H348,2)</f>
        <v>0</v>
      </c>
      <c r="BL348" s="18" t="s">
        <v>262</v>
      </c>
      <c r="BM348" s="157" t="s">
        <v>445</v>
      </c>
    </row>
    <row r="349" spans="1:65" s="2" customFormat="1" ht="21.75" customHeight="1">
      <c r="A349" s="30"/>
      <c r="B349" s="146"/>
      <c r="C349" s="147" t="s">
        <v>446</v>
      </c>
      <c r="D349" s="147" t="s">
        <v>135</v>
      </c>
      <c r="E349" s="148" t="s">
        <v>447</v>
      </c>
      <c r="F349" s="149" t="s">
        <v>448</v>
      </c>
      <c r="G349" s="150" t="s">
        <v>403</v>
      </c>
      <c r="H349" s="151">
        <v>6</v>
      </c>
      <c r="I349" s="152"/>
      <c r="J349" s="152">
        <f>ROUND(I349*H349,2)</f>
        <v>0</v>
      </c>
      <c r="K349" s="149" t="s">
        <v>139</v>
      </c>
      <c r="L349" s="31"/>
      <c r="M349" s="153" t="s">
        <v>1</v>
      </c>
      <c r="N349" s="154" t="s">
        <v>40</v>
      </c>
      <c r="O349" s="155">
        <v>0.85</v>
      </c>
      <c r="P349" s="155">
        <f>O349*H349</f>
        <v>5.0999999999999996</v>
      </c>
      <c r="Q349" s="155">
        <v>4.2999999999999999E-4</v>
      </c>
      <c r="R349" s="155">
        <f>Q349*H349</f>
        <v>2.5799999999999998E-3</v>
      </c>
      <c r="S349" s="155">
        <v>0</v>
      </c>
      <c r="T349" s="15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7" t="s">
        <v>262</v>
      </c>
      <c r="AT349" s="157" t="s">
        <v>135</v>
      </c>
      <c r="AU349" s="157" t="s">
        <v>87</v>
      </c>
      <c r="AY349" s="18" t="s">
        <v>133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8" t="s">
        <v>87</v>
      </c>
      <c r="BK349" s="158">
        <f>ROUND(I349*H349,2)</f>
        <v>0</v>
      </c>
      <c r="BL349" s="18" t="s">
        <v>262</v>
      </c>
      <c r="BM349" s="157" t="s">
        <v>449</v>
      </c>
    </row>
    <row r="350" spans="1:65" s="14" customFormat="1">
      <c r="B350" s="166"/>
      <c r="D350" s="160" t="s">
        <v>142</v>
      </c>
      <c r="E350" s="167" t="s">
        <v>1</v>
      </c>
      <c r="F350" s="168" t="s">
        <v>450</v>
      </c>
      <c r="H350" s="169">
        <v>6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67" t="s">
        <v>142</v>
      </c>
      <c r="AU350" s="167" t="s">
        <v>87</v>
      </c>
      <c r="AV350" s="14" t="s">
        <v>87</v>
      </c>
      <c r="AW350" s="14" t="s">
        <v>31</v>
      </c>
      <c r="AX350" s="14" t="s">
        <v>81</v>
      </c>
      <c r="AY350" s="167" t="s">
        <v>133</v>
      </c>
    </row>
    <row r="351" spans="1:65" s="2" customFormat="1" ht="21.75" customHeight="1">
      <c r="A351" s="30"/>
      <c r="B351" s="146"/>
      <c r="C351" s="147" t="s">
        <v>451</v>
      </c>
      <c r="D351" s="147" t="s">
        <v>135</v>
      </c>
      <c r="E351" s="148" t="s">
        <v>452</v>
      </c>
      <c r="F351" s="149" t="s">
        <v>453</v>
      </c>
      <c r="G351" s="150" t="s">
        <v>403</v>
      </c>
      <c r="H351" s="151">
        <v>54</v>
      </c>
      <c r="I351" s="152"/>
      <c r="J351" s="152">
        <f>ROUND(I351*H351,2)</f>
        <v>0</v>
      </c>
      <c r="K351" s="149" t="s">
        <v>139</v>
      </c>
      <c r="L351" s="31"/>
      <c r="M351" s="153" t="s">
        <v>1</v>
      </c>
      <c r="N351" s="154" t="s">
        <v>40</v>
      </c>
      <c r="O351" s="155">
        <v>0.22700000000000001</v>
      </c>
      <c r="P351" s="155">
        <f>O351*H351</f>
        <v>12.258000000000001</v>
      </c>
      <c r="Q351" s="155">
        <v>2.9999999999999997E-4</v>
      </c>
      <c r="R351" s="155">
        <f>Q351*H351</f>
        <v>1.6199999999999999E-2</v>
      </c>
      <c r="S351" s="155">
        <v>0</v>
      </c>
      <c r="T351" s="156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57" t="s">
        <v>262</v>
      </c>
      <c r="AT351" s="157" t="s">
        <v>135</v>
      </c>
      <c r="AU351" s="157" t="s">
        <v>87</v>
      </c>
      <c r="AY351" s="18" t="s">
        <v>133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8" t="s">
        <v>87</v>
      </c>
      <c r="BK351" s="158">
        <f>ROUND(I351*H351,2)</f>
        <v>0</v>
      </c>
      <c r="BL351" s="18" t="s">
        <v>262</v>
      </c>
      <c r="BM351" s="157" t="s">
        <v>454</v>
      </c>
    </row>
    <row r="352" spans="1:65" s="14" customFormat="1">
      <c r="B352" s="166"/>
      <c r="D352" s="160" t="s">
        <v>142</v>
      </c>
      <c r="E352" s="167" t="s">
        <v>1</v>
      </c>
      <c r="F352" s="168" t="s">
        <v>207</v>
      </c>
      <c r="H352" s="169">
        <v>10</v>
      </c>
      <c r="L352" s="166"/>
      <c r="M352" s="170"/>
      <c r="N352" s="171"/>
      <c r="O352" s="171"/>
      <c r="P352" s="171"/>
      <c r="Q352" s="171"/>
      <c r="R352" s="171"/>
      <c r="S352" s="171"/>
      <c r="T352" s="172"/>
      <c r="AT352" s="167" t="s">
        <v>142</v>
      </c>
      <c r="AU352" s="167" t="s">
        <v>87</v>
      </c>
      <c r="AV352" s="14" t="s">
        <v>87</v>
      </c>
      <c r="AW352" s="14" t="s">
        <v>31</v>
      </c>
      <c r="AX352" s="14" t="s">
        <v>74</v>
      </c>
      <c r="AY352" s="167" t="s">
        <v>133</v>
      </c>
    </row>
    <row r="353" spans="1:65" s="14" customFormat="1">
      <c r="B353" s="166"/>
      <c r="D353" s="160" t="s">
        <v>142</v>
      </c>
      <c r="E353" s="167" t="s">
        <v>1</v>
      </c>
      <c r="F353" s="168" t="s">
        <v>455</v>
      </c>
      <c r="H353" s="169">
        <v>32</v>
      </c>
      <c r="L353" s="166"/>
      <c r="M353" s="170"/>
      <c r="N353" s="171"/>
      <c r="O353" s="171"/>
      <c r="P353" s="171"/>
      <c r="Q353" s="171"/>
      <c r="R353" s="171"/>
      <c r="S353" s="171"/>
      <c r="T353" s="172"/>
      <c r="AT353" s="167" t="s">
        <v>142</v>
      </c>
      <c r="AU353" s="167" t="s">
        <v>87</v>
      </c>
      <c r="AV353" s="14" t="s">
        <v>87</v>
      </c>
      <c r="AW353" s="14" t="s">
        <v>31</v>
      </c>
      <c r="AX353" s="14" t="s">
        <v>74</v>
      </c>
      <c r="AY353" s="167" t="s">
        <v>133</v>
      </c>
    </row>
    <row r="354" spans="1:65" s="14" customFormat="1">
      <c r="B354" s="166"/>
      <c r="D354" s="160" t="s">
        <v>142</v>
      </c>
      <c r="E354" s="167" t="s">
        <v>1</v>
      </c>
      <c r="F354" s="168" t="s">
        <v>456</v>
      </c>
      <c r="H354" s="169">
        <v>12</v>
      </c>
      <c r="L354" s="166"/>
      <c r="M354" s="170"/>
      <c r="N354" s="171"/>
      <c r="O354" s="171"/>
      <c r="P354" s="171"/>
      <c r="Q354" s="171"/>
      <c r="R354" s="171"/>
      <c r="S354" s="171"/>
      <c r="T354" s="172"/>
      <c r="AT354" s="167" t="s">
        <v>142</v>
      </c>
      <c r="AU354" s="167" t="s">
        <v>87</v>
      </c>
      <c r="AV354" s="14" t="s">
        <v>87</v>
      </c>
      <c r="AW354" s="14" t="s">
        <v>31</v>
      </c>
      <c r="AX354" s="14" t="s">
        <v>74</v>
      </c>
      <c r="AY354" s="167" t="s">
        <v>133</v>
      </c>
    </row>
    <row r="355" spans="1:65" s="16" customFormat="1">
      <c r="B355" s="180"/>
      <c r="D355" s="160" t="s">
        <v>142</v>
      </c>
      <c r="E355" s="181" t="s">
        <v>1</v>
      </c>
      <c r="F355" s="182" t="s">
        <v>157</v>
      </c>
      <c r="H355" s="183">
        <v>54</v>
      </c>
      <c r="L355" s="180"/>
      <c r="M355" s="184"/>
      <c r="N355" s="185"/>
      <c r="O355" s="185"/>
      <c r="P355" s="185"/>
      <c r="Q355" s="185"/>
      <c r="R355" s="185"/>
      <c r="S355" s="185"/>
      <c r="T355" s="186"/>
      <c r="AT355" s="181" t="s">
        <v>142</v>
      </c>
      <c r="AU355" s="181" t="s">
        <v>87</v>
      </c>
      <c r="AV355" s="16" t="s">
        <v>140</v>
      </c>
      <c r="AW355" s="16" t="s">
        <v>31</v>
      </c>
      <c r="AX355" s="16" t="s">
        <v>81</v>
      </c>
      <c r="AY355" s="181" t="s">
        <v>133</v>
      </c>
    </row>
    <row r="356" spans="1:65" s="2" customFormat="1" ht="16.5" customHeight="1">
      <c r="A356" s="30"/>
      <c r="B356" s="146"/>
      <c r="C356" s="147" t="s">
        <v>457</v>
      </c>
      <c r="D356" s="147" t="s">
        <v>135</v>
      </c>
      <c r="E356" s="148" t="s">
        <v>458</v>
      </c>
      <c r="F356" s="149" t="s">
        <v>459</v>
      </c>
      <c r="G356" s="150" t="s">
        <v>313</v>
      </c>
      <c r="H356" s="151">
        <v>12</v>
      </c>
      <c r="I356" s="152"/>
      <c r="J356" s="152">
        <f>ROUND(I356*H356,2)</f>
        <v>0</v>
      </c>
      <c r="K356" s="149" t="s">
        <v>139</v>
      </c>
      <c r="L356" s="31"/>
      <c r="M356" s="153" t="s">
        <v>1</v>
      </c>
      <c r="N356" s="154" t="s">
        <v>40</v>
      </c>
      <c r="O356" s="155">
        <v>0.17599999999999999</v>
      </c>
      <c r="P356" s="155">
        <f>O356*H356</f>
        <v>2.1120000000000001</v>
      </c>
      <c r="Q356" s="155">
        <v>1.09E-3</v>
      </c>
      <c r="R356" s="155">
        <f>Q356*H356</f>
        <v>1.3080000000000001E-2</v>
      </c>
      <c r="S356" s="155">
        <v>0</v>
      </c>
      <c r="T356" s="156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7" t="s">
        <v>262</v>
      </c>
      <c r="AT356" s="157" t="s">
        <v>135</v>
      </c>
      <c r="AU356" s="157" t="s">
        <v>87</v>
      </c>
      <c r="AY356" s="18" t="s">
        <v>133</v>
      </c>
      <c r="BE356" s="158">
        <f>IF(N356="základní",J356,0)</f>
        <v>0</v>
      </c>
      <c r="BF356" s="158">
        <f>IF(N356="snížená",J356,0)</f>
        <v>0</v>
      </c>
      <c r="BG356" s="158">
        <f>IF(N356="zákl. přenesená",J356,0)</f>
        <v>0</v>
      </c>
      <c r="BH356" s="158">
        <f>IF(N356="sníž. přenesená",J356,0)</f>
        <v>0</v>
      </c>
      <c r="BI356" s="158">
        <f>IF(N356="nulová",J356,0)</f>
        <v>0</v>
      </c>
      <c r="BJ356" s="18" t="s">
        <v>87</v>
      </c>
      <c r="BK356" s="158">
        <f>ROUND(I356*H356,2)</f>
        <v>0</v>
      </c>
      <c r="BL356" s="18" t="s">
        <v>262</v>
      </c>
      <c r="BM356" s="157" t="s">
        <v>460</v>
      </c>
    </row>
    <row r="357" spans="1:65" s="14" customFormat="1">
      <c r="B357" s="166"/>
      <c r="D357" s="160" t="s">
        <v>142</v>
      </c>
      <c r="E357" s="167" t="s">
        <v>1</v>
      </c>
      <c r="F357" s="168" t="s">
        <v>327</v>
      </c>
      <c r="H357" s="169">
        <v>12</v>
      </c>
      <c r="L357" s="166"/>
      <c r="M357" s="170"/>
      <c r="N357" s="171"/>
      <c r="O357" s="171"/>
      <c r="P357" s="171"/>
      <c r="Q357" s="171"/>
      <c r="R357" s="171"/>
      <c r="S357" s="171"/>
      <c r="T357" s="172"/>
      <c r="AT357" s="167" t="s">
        <v>142</v>
      </c>
      <c r="AU357" s="167" t="s">
        <v>87</v>
      </c>
      <c r="AV357" s="14" t="s">
        <v>87</v>
      </c>
      <c r="AW357" s="14" t="s">
        <v>31</v>
      </c>
      <c r="AX357" s="14" t="s">
        <v>81</v>
      </c>
      <c r="AY357" s="167" t="s">
        <v>133</v>
      </c>
    </row>
    <row r="358" spans="1:65" s="2" customFormat="1" ht="21.75" customHeight="1">
      <c r="A358" s="30"/>
      <c r="B358" s="146"/>
      <c r="C358" s="147" t="s">
        <v>461</v>
      </c>
      <c r="D358" s="147" t="s">
        <v>135</v>
      </c>
      <c r="E358" s="148" t="s">
        <v>462</v>
      </c>
      <c r="F358" s="149" t="s">
        <v>463</v>
      </c>
      <c r="G358" s="150" t="s">
        <v>403</v>
      </c>
      <c r="H358" s="151">
        <v>6</v>
      </c>
      <c r="I358" s="152"/>
      <c r="J358" s="152">
        <f>ROUND(I358*H358,2)</f>
        <v>0</v>
      </c>
      <c r="K358" s="149" t="s">
        <v>139</v>
      </c>
      <c r="L358" s="31"/>
      <c r="M358" s="153" t="s">
        <v>1</v>
      </c>
      <c r="N358" s="154" t="s">
        <v>40</v>
      </c>
      <c r="O358" s="155">
        <v>0.2</v>
      </c>
      <c r="P358" s="155">
        <f>O358*H358</f>
        <v>1.2000000000000002</v>
      </c>
      <c r="Q358" s="155">
        <v>1.8E-3</v>
      </c>
      <c r="R358" s="155">
        <f>Q358*H358</f>
        <v>1.0800000000000001E-2</v>
      </c>
      <c r="S358" s="155">
        <v>0</v>
      </c>
      <c r="T358" s="156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57" t="s">
        <v>262</v>
      </c>
      <c r="AT358" s="157" t="s">
        <v>135</v>
      </c>
      <c r="AU358" s="157" t="s">
        <v>87</v>
      </c>
      <c r="AY358" s="18" t="s">
        <v>133</v>
      </c>
      <c r="BE358" s="158">
        <f>IF(N358="základní",J358,0)</f>
        <v>0</v>
      </c>
      <c r="BF358" s="158">
        <f>IF(N358="snížená",J358,0)</f>
        <v>0</v>
      </c>
      <c r="BG358" s="158">
        <f>IF(N358="zákl. přenesená",J358,0)</f>
        <v>0</v>
      </c>
      <c r="BH358" s="158">
        <f>IF(N358="sníž. přenesená",J358,0)</f>
        <v>0</v>
      </c>
      <c r="BI358" s="158">
        <f>IF(N358="nulová",J358,0)</f>
        <v>0</v>
      </c>
      <c r="BJ358" s="18" t="s">
        <v>87</v>
      </c>
      <c r="BK358" s="158">
        <f>ROUND(I358*H358,2)</f>
        <v>0</v>
      </c>
      <c r="BL358" s="18" t="s">
        <v>262</v>
      </c>
      <c r="BM358" s="157" t="s">
        <v>464</v>
      </c>
    </row>
    <row r="359" spans="1:65" s="2" customFormat="1" ht="16.5" customHeight="1">
      <c r="A359" s="30"/>
      <c r="B359" s="146"/>
      <c r="C359" s="147" t="s">
        <v>465</v>
      </c>
      <c r="D359" s="147" t="s">
        <v>135</v>
      </c>
      <c r="E359" s="148" t="s">
        <v>466</v>
      </c>
      <c r="F359" s="149" t="s">
        <v>467</v>
      </c>
      <c r="G359" s="150" t="s">
        <v>403</v>
      </c>
      <c r="H359" s="151">
        <v>16</v>
      </c>
      <c r="I359" s="152"/>
      <c r="J359" s="152">
        <f>ROUND(I359*H359,2)</f>
        <v>0</v>
      </c>
      <c r="K359" s="149" t="s">
        <v>139</v>
      </c>
      <c r="L359" s="31"/>
      <c r="M359" s="153" t="s">
        <v>1</v>
      </c>
      <c r="N359" s="154" t="s">
        <v>40</v>
      </c>
      <c r="O359" s="155">
        <v>0.2</v>
      </c>
      <c r="P359" s="155">
        <f>O359*H359</f>
        <v>3.2</v>
      </c>
      <c r="Q359" s="155">
        <v>1.8E-3</v>
      </c>
      <c r="R359" s="155">
        <f>Q359*H359</f>
        <v>2.8799999999999999E-2</v>
      </c>
      <c r="S359" s="155">
        <v>0</v>
      </c>
      <c r="T359" s="156">
        <f>S359*H359</f>
        <v>0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157" t="s">
        <v>262</v>
      </c>
      <c r="AT359" s="157" t="s">
        <v>135</v>
      </c>
      <c r="AU359" s="157" t="s">
        <v>87</v>
      </c>
      <c r="AY359" s="18" t="s">
        <v>133</v>
      </c>
      <c r="BE359" s="158">
        <f>IF(N359="základní",J359,0)</f>
        <v>0</v>
      </c>
      <c r="BF359" s="158">
        <f>IF(N359="snížená",J359,0)</f>
        <v>0</v>
      </c>
      <c r="BG359" s="158">
        <f>IF(N359="zákl. přenesená",J359,0)</f>
        <v>0</v>
      </c>
      <c r="BH359" s="158">
        <f>IF(N359="sníž. přenesená",J359,0)</f>
        <v>0</v>
      </c>
      <c r="BI359" s="158">
        <f>IF(N359="nulová",J359,0)</f>
        <v>0</v>
      </c>
      <c r="BJ359" s="18" t="s">
        <v>87</v>
      </c>
      <c r="BK359" s="158">
        <f>ROUND(I359*H359,2)</f>
        <v>0</v>
      </c>
      <c r="BL359" s="18" t="s">
        <v>262</v>
      </c>
      <c r="BM359" s="157" t="s">
        <v>468</v>
      </c>
    </row>
    <row r="360" spans="1:65" s="14" customFormat="1">
      <c r="B360" s="166"/>
      <c r="D360" s="160" t="s">
        <v>142</v>
      </c>
      <c r="E360" s="167" t="s">
        <v>1</v>
      </c>
      <c r="F360" s="168" t="s">
        <v>469</v>
      </c>
      <c r="H360" s="169">
        <v>16</v>
      </c>
      <c r="L360" s="166"/>
      <c r="M360" s="170"/>
      <c r="N360" s="171"/>
      <c r="O360" s="171"/>
      <c r="P360" s="171"/>
      <c r="Q360" s="171"/>
      <c r="R360" s="171"/>
      <c r="S360" s="171"/>
      <c r="T360" s="172"/>
      <c r="AT360" s="167" t="s">
        <v>142</v>
      </c>
      <c r="AU360" s="167" t="s">
        <v>87</v>
      </c>
      <c r="AV360" s="14" t="s">
        <v>87</v>
      </c>
      <c r="AW360" s="14" t="s">
        <v>31</v>
      </c>
      <c r="AX360" s="14" t="s">
        <v>81</v>
      </c>
      <c r="AY360" s="167" t="s">
        <v>133</v>
      </c>
    </row>
    <row r="361" spans="1:65" s="2" customFormat="1" ht="21.75" customHeight="1">
      <c r="A361" s="30"/>
      <c r="B361" s="146"/>
      <c r="C361" s="147" t="s">
        <v>470</v>
      </c>
      <c r="D361" s="147" t="s">
        <v>135</v>
      </c>
      <c r="E361" s="148" t="s">
        <v>471</v>
      </c>
      <c r="F361" s="149" t="s">
        <v>472</v>
      </c>
      <c r="G361" s="150" t="s">
        <v>403</v>
      </c>
      <c r="H361" s="151">
        <v>4</v>
      </c>
      <c r="I361" s="152"/>
      <c r="J361" s="152">
        <f>ROUND(I361*H361,2)</f>
        <v>0</v>
      </c>
      <c r="K361" s="149" t="s">
        <v>139</v>
      </c>
      <c r="L361" s="31"/>
      <c r="M361" s="153" t="s">
        <v>1</v>
      </c>
      <c r="N361" s="154" t="s">
        <v>40</v>
      </c>
      <c r="O361" s="155">
        <v>0.4</v>
      </c>
      <c r="P361" s="155">
        <f>O361*H361</f>
        <v>1.6</v>
      </c>
      <c r="Q361" s="155">
        <v>1.9599999999999999E-3</v>
      </c>
      <c r="R361" s="155">
        <f>Q361*H361</f>
        <v>7.8399999999999997E-3</v>
      </c>
      <c r="S361" s="155">
        <v>0</v>
      </c>
      <c r="T361" s="156">
        <f>S361*H361</f>
        <v>0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157" t="s">
        <v>262</v>
      </c>
      <c r="AT361" s="157" t="s">
        <v>135</v>
      </c>
      <c r="AU361" s="157" t="s">
        <v>87</v>
      </c>
      <c r="AY361" s="18" t="s">
        <v>133</v>
      </c>
      <c r="BE361" s="158">
        <f>IF(N361="základní",J361,0)</f>
        <v>0</v>
      </c>
      <c r="BF361" s="158">
        <f>IF(N361="snížená",J361,0)</f>
        <v>0</v>
      </c>
      <c r="BG361" s="158">
        <f>IF(N361="zákl. přenesená",J361,0)</f>
        <v>0</v>
      </c>
      <c r="BH361" s="158">
        <f>IF(N361="sníž. přenesená",J361,0)</f>
        <v>0</v>
      </c>
      <c r="BI361" s="158">
        <f>IF(N361="nulová",J361,0)</f>
        <v>0</v>
      </c>
      <c r="BJ361" s="18" t="s">
        <v>87</v>
      </c>
      <c r="BK361" s="158">
        <f>ROUND(I361*H361,2)</f>
        <v>0</v>
      </c>
      <c r="BL361" s="18" t="s">
        <v>262</v>
      </c>
      <c r="BM361" s="157" t="s">
        <v>473</v>
      </c>
    </row>
    <row r="362" spans="1:65" s="2" customFormat="1" ht="21.75" customHeight="1">
      <c r="A362" s="30"/>
      <c r="B362" s="146"/>
      <c r="C362" s="147" t="s">
        <v>474</v>
      </c>
      <c r="D362" s="147" t="s">
        <v>135</v>
      </c>
      <c r="E362" s="148" t="s">
        <v>475</v>
      </c>
      <c r="F362" s="149" t="s">
        <v>476</v>
      </c>
      <c r="G362" s="150" t="s">
        <v>403</v>
      </c>
      <c r="H362" s="151">
        <v>2</v>
      </c>
      <c r="I362" s="152"/>
      <c r="J362" s="152">
        <f>ROUND(I362*H362,2)</f>
        <v>0</v>
      </c>
      <c r="K362" s="149" t="s">
        <v>139</v>
      </c>
      <c r="L362" s="31"/>
      <c r="M362" s="153" t="s">
        <v>1</v>
      </c>
      <c r="N362" s="154" t="s">
        <v>40</v>
      </c>
      <c r="O362" s="155">
        <v>0.2</v>
      </c>
      <c r="P362" s="155">
        <f>O362*H362</f>
        <v>0.4</v>
      </c>
      <c r="Q362" s="155">
        <v>1.8400000000000001E-3</v>
      </c>
      <c r="R362" s="155">
        <f>Q362*H362</f>
        <v>3.6800000000000001E-3</v>
      </c>
      <c r="S362" s="155">
        <v>0</v>
      </c>
      <c r="T362" s="156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7" t="s">
        <v>262</v>
      </c>
      <c r="AT362" s="157" t="s">
        <v>135</v>
      </c>
      <c r="AU362" s="157" t="s">
        <v>87</v>
      </c>
      <c r="AY362" s="18" t="s">
        <v>133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8" t="s">
        <v>87</v>
      </c>
      <c r="BK362" s="158">
        <f>ROUND(I362*H362,2)</f>
        <v>0</v>
      </c>
      <c r="BL362" s="18" t="s">
        <v>262</v>
      </c>
      <c r="BM362" s="157" t="s">
        <v>477</v>
      </c>
    </row>
    <row r="363" spans="1:65" s="12" customFormat="1" ht="22.9" customHeight="1">
      <c r="B363" s="134"/>
      <c r="D363" s="135" t="s">
        <v>73</v>
      </c>
      <c r="E363" s="144" t="s">
        <v>478</v>
      </c>
      <c r="F363" s="144" t="s">
        <v>479</v>
      </c>
      <c r="J363" s="145">
        <f>BK363</f>
        <v>0</v>
      </c>
      <c r="L363" s="134"/>
      <c r="M363" s="138"/>
      <c r="N363" s="139"/>
      <c r="O363" s="139"/>
      <c r="P363" s="140">
        <f>P364</f>
        <v>25</v>
      </c>
      <c r="Q363" s="139"/>
      <c r="R363" s="140">
        <f>R364</f>
        <v>9.1999999999999998E-2</v>
      </c>
      <c r="S363" s="139"/>
      <c r="T363" s="141">
        <f>T364</f>
        <v>0</v>
      </c>
      <c r="AR363" s="135" t="s">
        <v>87</v>
      </c>
      <c r="AT363" s="142" t="s">
        <v>73</v>
      </c>
      <c r="AU363" s="142" t="s">
        <v>81</v>
      </c>
      <c r="AY363" s="135" t="s">
        <v>133</v>
      </c>
      <c r="BK363" s="143">
        <f>BK364</f>
        <v>0</v>
      </c>
    </row>
    <row r="364" spans="1:65" s="2" customFormat="1" ht="21.75" customHeight="1">
      <c r="A364" s="30"/>
      <c r="B364" s="146"/>
      <c r="C364" s="147" t="s">
        <v>480</v>
      </c>
      <c r="D364" s="147" t="s">
        <v>135</v>
      </c>
      <c r="E364" s="148" t="s">
        <v>481</v>
      </c>
      <c r="F364" s="149" t="s">
        <v>482</v>
      </c>
      <c r="G364" s="150" t="s">
        <v>403</v>
      </c>
      <c r="H364" s="151">
        <v>10</v>
      </c>
      <c r="I364" s="152"/>
      <c r="J364" s="152">
        <f>ROUND(I364*H364,2)</f>
        <v>0</v>
      </c>
      <c r="K364" s="149" t="s">
        <v>139</v>
      </c>
      <c r="L364" s="31"/>
      <c r="M364" s="196" t="s">
        <v>1</v>
      </c>
      <c r="N364" s="197" t="s">
        <v>40</v>
      </c>
      <c r="O364" s="198">
        <v>2.5</v>
      </c>
      <c r="P364" s="198">
        <f>O364*H364</f>
        <v>25</v>
      </c>
      <c r="Q364" s="198">
        <v>9.1999999999999998E-3</v>
      </c>
      <c r="R364" s="198">
        <f>Q364*H364</f>
        <v>9.1999999999999998E-2</v>
      </c>
      <c r="S364" s="198">
        <v>0</v>
      </c>
      <c r="T364" s="199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57" t="s">
        <v>262</v>
      </c>
      <c r="AT364" s="157" t="s">
        <v>135</v>
      </c>
      <c r="AU364" s="157" t="s">
        <v>87</v>
      </c>
      <c r="AY364" s="18" t="s">
        <v>133</v>
      </c>
      <c r="BE364" s="158">
        <f>IF(N364="základní",J364,0)</f>
        <v>0</v>
      </c>
      <c r="BF364" s="158">
        <f>IF(N364="snížená",J364,0)</f>
        <v>0</v>
      </c>
      <c r="BG364" s="158">
        <f>IF(N364="zákl. přenesená",J364,0)</f>
        <v>0</v>
      </c>
      <c r="BH364" s="158">
        <f>IF(N364="sníž. přenesená",J364,0)</f>
        <v>0</v>
      </c>
      <c r="BI364" s="158">
        <f>IF(N364="nulová",J364,0)</f>
        <v>0</v>
      </c>
      <c r="BJ364" s="18" t="s">
        <v>87</v>
      </c>
      <c r="BK364" s="158">
        <f>ROUND(I364*H364,2)</f>
        <v>0</v>
      </c>
      <c r="BL364" s="18" t="s">
        <v>262</v>
      </c>
      <c r="BM364" s="157" t="s">
        <v>483</v>
      </c>
    </row>
    <row r="365" spans="1:65" s="2" customFormat="1" ht="6.95" customHeight="1">
      <c r="A365" s="30"/>
      <c r="B365" s="45"/>
      <c r="C365" s="46"/>
      <c r="D365" s="46"/>
      <c r="E365" s="46"/>
      <c r="F365" s="46"/>
      <c r="G365" s="46"/>
      <c r="H365" s="46"/>
      <c r="I365" s="46"/>
      <c r="J365" s="46"/>
      <c r="K365" s="46"/>
      <c r="L365" s="31"/>
      <c r="M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</row>
  </sheetData>
  <autoFilter ref="C129:K364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4"/>
  <sheetViews>
    <sheetView showGridLines="0" tabSelected="1" topLeftCell="A248" workbookViewId="0">
      <selection activeCell="F264" sqref="F26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34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čp.379,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1" t="s">
        <v>484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7" t="str">
        <f>'Rekapitulace stavby'!E14</f>
        <v xml:space="preserve"> </v>
      </c>
      <c r="F20" s="227"/>
      <c r="G20" s="227"/>
      <c r="H20" s="227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0" t="s">
        <v>1</v>
      </c>
      <c r="F29" s="230"/>
      <c r="G29" s="230"/>
      <c r="H29" s="2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ROUND((SUM(BE137:BE273)),  2)</f>
        <v>0</v>
      </c>
      <c r="G35" s="30"/>
      <c r="H35" s="30"/>
      <c r="I35" s="104">
        <v>0.21</v>
      </c>
      <c r="J35" s="103">
        <f>ROUND(((SUM(BE137:BE273))*I35),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ROUND((SUM(BF137:BF273)),  2)</f>
        <v>0</v>
      </c>
      <c r="G36" s="30"/>
      <c r="H36" s="30"/>
      <c r="I36" s="104">
        <v>0.15</v>
      </c>
      <c r="J36" s="103">
        <f>ROUND(((SUM(BF137:BF273))*I36),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ROUND((SUM(BG137:BG273)),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ROUND((SUM(BH137:BH273)),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ROUND((SUM(BI137:BI273)),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čp.379,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1" t="str">
        <f>E11</f>
        <v>D.1.4.4 - Vytápění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10" customFormat="1" ht="19.899999999999999" customHeight="1">
      <c r="B101" s="120"/>
      <c r="D101" s="121" t="s">
        <v>485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>
      <c r="B102" s="120"/>
      <c r="D102" s="121" t="s">
        <v>110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J177</f>
        <v>0</v>
      </c>
      <c r="L103" s="120"/>
    </row>
    <row r="104" spans="1:47" s="10" customFormat="1" ht="19.899999999999999" customHeight="1">
      <c r="B104" s="120"/>
      <c r="D104" s="121" t="s">
        <v>112</v>
      </c>
      <c r="E104" s="122"/>
      <c r="F104" s="122"/>
      <c r="G104" s="122"/>
      <c r="H104" s="122"/>
      <c r="I104" s="122"/>
      <c r="J104" s="123">
        <f>J199</f>
        <v>0</v>
      </c>
      <c r="L104" s="120"/>
    </row>
    <row r="105" spans="1:47" s="9" customFormat="1" ht="24.95" customHeight="1">
      <c r="B105" s="116"/>
      <c r="D105" s="117" t="s">
        <v>113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10" customFormat="1" ht="19.899999999999999" customHeight="1">
      <c r="B106" s="120"/>
      <c r="D106" s="121" t="s">
        <v>486</v>
      </c>
      <c r="E106" s="122"/>
      <c r="F106" s="122"/>
      <c r="G106" s="122"/>
      <c r="H106" s="122"/>
      <c r="I106" s="122"/>
      <c r="J106" s="123">
        <f>J202</f>
        <v>0</v>
      </c>
      <c r="L106" s="120"/>
    </row>
    <row r="107" spans="1:47" s="10" customFormat="1" ht="19.899999999999999" customHeight="1">
      <c r="B107" s="120"/>
      <c r="D107" s="121" t="s">
        <v>487</v>
      </c>
      <c r="E107" s="122"/>
      <c r="F107" s="122"/>
      <c r="G107" s="122"/>
      <c r="H107" s="122"/>
      <c r="I107" s="122"/>
      <c r="J107" s="123">
        <f>J218</f>
        <v>0</v>
      </c>
      <c r="L107" s="120"/>
    </row>
    <row r="108" spans="1:47" s="10" customFormat="1" ht="19.899999999999999" customHeight="1">
      <c r="B108" s="120"/>
      <c r="D108" s="121" t="s">
        <v>488</v>
      </c>
      <c r="E108" s="122"/>
      <c r="F108" s="122"/>
      <c r="G108" s="122"/>
      <c r="H108" s="122"/>
      <c r="I108" s="122"/>
      <c r="J108" s="123">
        <f>J225</f>
        <v>0</v>
      </c>
      <c r="L108" s="120"/>
    </row>
    <row r="109" spans="1:47" s="10" customFormat="1" ht="19.899999999999999" customHeight="1">
      <c r="B109" s="120"/>
      <c r="D109" s="121" t="s">
        <v>489</v>
      </c>
      <c r="E109" s="122"/>
      <c r="F109" s="122"/>
      <c r="G109" s="122"/>
      <c r="H109" s="122"/>
      <c r="I109" s="122"/>
      <c r="J109" s="123">
        <f>J238</f>
        <v>0</v>
      </c>
      <c r="L109" s="120"/>
    </row>
    <row r="110" spans="1:47" s="10" customFormat="1" ht="19.899999999999999" customHeight="1">
      <c r="B110" s="120"/>
      <c r="D110" s="121" t="s">
        <v>490</v>
      </c>
      <c r="E110" s="122"/>
      <c r="F110" s="122"/>
      <c r="G110" s="122"/>
      <c r="H110" s="122"/>
      <c r="I110" s="122"/>
      <c r="J110" s="123">
        <f>J248</f>
        <v>0</v>
      </c>
      <c r="L110" s="120"/>
    </row>
    <row r="111" spans="1:47" s="9" customFormat="1" ht="24.95" customHeight="1">
      <c r="B111" s="116"/>
      <c r="D111" s="117" t="s">
        <v>491</v>
      </c>
      <c r="E111" s="118"/>
      <c r="F111" s="118"/>
      <c r="G111" s="118"/>
      <c r="H111" s="118"/>
      <c r="I111" s="118"/>
      <c r="J111" s="119">
        <f>J263</f>
        <v>0</v>
      </c>
      <c r="L111" s="116"/>
    </row>
    <row r="112" spans="1:47" s="9" customFormat="1" ht="24.95" customHeight="1">
      <c r="B112" s="116"/>
      <c r="D112" s="117" t="s">
        <v>492</v>
      </c>
      <c r="E112" s="118"/>
      <c r="F112" s="118"/>
      <c r="G112" s="118"/>
      <c r="H112" s="118"/>
      <c r="I112" s="118"/>
      <c r="J112" s="119">
        <f>J266</f>
        <v>0</v>
      </c>
      <c r="L112" s="116"/>
    </row>
    <row r="113" spans="1:31" s="9" customFormat="1" ht="24.95" customHeight="1">
      <c r="B113" s="116"/>
      <c r="D113" s="117" t="s">
        <v>493</v>
      </c>
      <c r="E113" s="118"/>
      <c r="F113" s="118"/>
      <c r="G113" s="118"/>
      <c r="H113" s="118"/>
      <c r="I113" s="118"/>
      <c r="J113" s="119">
        <f>J268</f>
        <v>0</v>
      </c>
      <c r="L113" s="116"/>
    </row>
    <row r="114" spans="1:31" s="10" customFormat="1" ht="19.899999999999999" customHeight="1">
      <c r="B114" s="120"/>
      <c r="D114" s="121" t="s">
        <v>494</v>
      </c>
      <c r="E114" s="122"/>
      <c r="F114" s="122"/>
      <c r="G114" s="122"/>
      <c r="H114" s="122"/>
      <c r="I114" s="122"/>
      <c r="J114" s="123">
        <f>J269</f>
        <v>0</v>
      </c>
      <c r="L114" s="120"/>
    </row>
    <row r="115" spans="1:31" s="10" customFormat="1" ht="19.899999999999999" customHeight="1">
      <c r="B115" s="120"/>
      <c r="D115" s="121" t="s">
        <v>495</v>
      </c>
      <c r="E115" s="122"/>
      <c r="F115" s="122"/>
      <c r="G115" s="122"/>
      <c r="H115" s="122"/>
      <c r="I115" s="122"/>
      <c r="J115" s="123">
        <f>J272</f>
        <v>0</v>
      </c>
      <c r="L115" s="120"/>
    </row>
    <row r="116" spans="1:31" s="2" customFormat="1" ht="21.7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>
      <c r="A122" s="30"/>
      <c r="B122" s="31"/>
      <c r="C122" s="22" t="s">
        <v>118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40" t="str">
        <f>E7</f>
        <v>Bytový dům čp.379, Červená kolonie na ulici Okružní v Bohumíně</v>
      </c>
      <c r="F125" s="241"/>
      <c r="G125" s="241"/>
      <c r="H125" s="241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>
      <c r="B126" s="21"/>
      <c r="C126" s="27" t="s">
        <v>99</v>
      </c>
      <c r="L126" s="21"/>
    </row>
    <row r="127" spans="1:31" s="2" customFormat="1" ht="16.5" customHeight="1">
      <c r="A127" s="30"/>
      <c r="B127" s="31"/>
      <c r="C127" s="30"/>
      <c r="D127" s="30"/>
      <c r="E127" s="240" t="s">
        <v>100</v>
      </c>
      <c r="F127" s="239"/>
      <c r="G127" s="239"/>
      <c r="H127" s="239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101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>
      <c r="A129" s="30"/>
      <c r="B129" s="31"/>
      <c r="C129" s="30"/>
      <c r="D129" s="30"/>
      <c r="E129" s="201" t="str">
        <f>E11</f>
        <v>D.1.4.4 - Vytápění</v>
      </c>
      <c r="F129" s="239"/>
      <c r="G129" s="239"/>
      <c r="H129" s="239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2. 10. 2019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2" customHeight="1">
      <c r="A133" s="30"/>
      <c r="B133" s="31"/>
      <c r="C133" s="27" t="s">
        <v>22</v>
      </c>
      <c r="D133" s="30"/>
      <c r="E133" s="30"/>
      <c r="F133" s="25" t="str">
        <f>E17</f>
        <v>Město Bohumín, Masarykova 158, Bohumín</v>
      </c>
      <c r="G133" s="30"/>
      <c r="H133" s="30"/>
      <c r="I133" s="27" t="s">
        <v>27</v>
      </c>
      <c r="J133" s="28" t="str">
        <f>E23</f>
        <v>S WHG s.r.o.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>
      <c r="A134" s="30"/>
      <c r="B134" s="31"/>
      <c r="C134" s="27" t="s">
        <v>26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32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124"/>
      <c r="B136" s="125"/>
      <c r="C136" s="126" t="s">
        <v>119</v>
      </c>
      <c r="D136" s="127" t="s">
        <v>59</v>
      </c>
      <c r="E136" s="127" t="s">
        <v>55</v>
      </c>
      <c r="F136" s="127" t="s">
        <v>56</v>
      </c>
      <c r="G136" s="127" t="s">
        <v>120</v>
      </c>
      <c r="H136" s="127" t="s">
        <v>121</v>
      </c>
      <c r="I136" s="127" t="s">
        <v>122</v>
      </c>
      <c r="J136" s="127" t="s">
        <v>105</v>
      </c>
      <c r="K136" s="128" t="s">
        <v>123</v>
      </c>
      <c r="L136" s="129"/>
      <c r="M136" s="60" t="s">
        <v>1</v>
      </c>
      <c r="N136" s="61" t="s">
        <v>38</v>
      </c>
      <c r="O136" s="61" t="s">
        <v>124</v>
      </c>
      <c r="P136" s="61" t="s">
        <v>125</v>
      </c>
      <c r="Q136" s="61" t="s">
        <v>126</v>
      </c>
      <c r="R136" s="61" t="s">
        <v>127</v>
      </c>
      <c r="S136" s="61" t="s">
        <v>128</v>
      </c>
      <c r="T136" s="62" t="s">
        <v>129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>
      <c r="A137" s="30"/>
      <c r="B137" s="31"/>
      <c r="C137" s="67" t="s">
        <v>130</v>
      </c>
      <c r="D137" s="30"/>
      <c r="E137" s="30"/>
      <c r="F137" s="30"/>
      <c r="G137" s="30"/>
      <c r="H137" s="30"/>
      <c r="I137" s="30"/>
      <c r="J137" s="130">
        <f>BK137</f>
        <v>0</v>
      </c>
      <c r="K137" s="30"/>
      <c r="L137" s="31"/>
      <c r="M137" s="63"/>
      <c r="N137" s="54"/>
      <c r="O137" s="64"/>
      <c r="P137" s="131">
        <f>P138+P201+P263+P266+P268</f>
        <v>540.29946199999995</v>
      </c>
      <c r="Q137" s="64"/>
      <c r="R137" s="131">
        <f>R138+R201+R263+R266+R268</f>
        <v>6.9345161999999991</v>
      </c>
      <c r="S137" s="64"/>
      <c r="T137" s="132">
        <f>T138+T201+T263+T266+T268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73</v>
      </c>
      <c r="AU137" s="18" t="s">
        <v>107</v>
      </c>
      <c r="BK137" s="133">
        <f>BK138+BK201+BK263+BK266+BK268</f>
        <v>0</v>
      </c>
    </row>
    <row r="138" spans="1:65" s="12" customFormat="1" ht="25.9" customHeight="1">
      <c r="B138" s="134"/>
      <c r="D138" s="135" t="s">
        <v>73</v>
      </c>
      <c r="E138" s="136" t="s">
        <v>131</v>
      </c>
      <c r="F138" s="136" t="s">
        <v>132</v>
      </c>
      <c r="J138" s="137">
        <f>BK138</f>
        <v>0</v>
      </c>
      <c r="L138" s="134"/>
      <c r="M138" s="138"/>
      <c r="N138" s="139"/>
      <c r="O138" s="139"/>
      <c r="P138" s="140">
        <f>P139+P169+P174+P177+P199</f>
        <v>218.93346199999996</v>
      </c>
      <c r="Q138" s="139"/>
      <c r="R138" s="140">
        <f>R139+R169+R174+R177+R199</f>
        <v>3.9912711999999999</v>
      </c>
      <c r="S138" s="139"/>
      <c r="T138" s="141">
        <f>T139+T169+T174+T177+T199</f>
        <v>0</v>
      </c>
      <c r="AR138" s="135" t="s">
        <v>81</v>
      </c>
      <c r="AT138" s="142" t="s">
        <v>73</v>
      </c>
      <c r="AU138" s="142" t="s">
        <v>74</v>
      </c>
      <c r="AY138" s="135" t="s">
        <v>133</v>
      </c>
      <c r="BK138" s="143">
        <f>BK139+BK169+BK174+BK177+BK199</f>
        <v>0</v>
      </c>
    </row>
    <row r="139" spans="1:65" s="12" customFormat="1" ht="22.9" customHeight="1">
      <c r="B139" s="134"/>
      <c r="D139" s="135" t="s">
        <v>73</v>
      </c>
      <c r="E139" s="144" t="s">
        <v>81</v>
      </c>
      <c r="F139" s="144" t="s">
        <v>134</v>
      </c>
      <c r="J139" s="145">
        <f>BK139</f>
        <v>0</v>
      </c>
      <c r="L139" s="134"/>
      <c r="M139" s="138"/>
      <c r="N139" s="139"/>
      <c r="O139" s="139"/>
      <c r="P139" s="140">
        <f>SUM(P140:P168)</f>
        <v>142.77778199999997</v>
      </c>
      <c r="Q139" s="139"/>
      <c r="R139" s="140">
        <f>SUM(R140:R168)</f>
        <v>1.6321200000000001E-2</v>
      </c>
      <c r="S139" s="139"/>
      <c r="T139" s="141">
        <f>SUM(T140:T168)</f>
        <v>0</v>
      </c>
      <c r="AR139" s="135" t="s">
        <v>81</v>
      </c>
      <c r="AT139" s="142" t="s">
        <v>73</v>
      </c>
      <c r="AU139" s="142" t="s">
        <v>81</v>
      </c>
      <c r="AY139" s="135" t="s">
        <v>133</v>
      </c>
      <c r="BK139" s="143">
        <f>SUM(BK140:BK168)</f>
        <v>0</v>
      </c>
    </row>
    <row r="140" spans="1:65" s="2" customFormat="1" ht="21.75" customHeight="1">
      <c r="A140" s="30"/>
      <c r="B140" s="146"/>
      <c r="C140" s="147" t="s">
        <v>81</v>
      </c>
      <c r="D140" s="147" t="s">
        <v>135</v>
      </c>
      <c r="E140" s="148" t="s">
        <v>496</v>
      </c>
      <c r="F140" s="149" t="s">
        <v>497</v>
      </c>
      <c r="G140" s="150" t="s">
        <v>138</v>
      </c>
      <c r="H140" s="151">
        <v>36</v>
      </c>
      <c r="I140" s="152"/>
      <c r="J140" s="152">
        <f>ROUND(I140*H140,2)</f>
        <v>0</v>
      </c>
      <c r="K140" s="149" t="s">
        <v>139</v>
      </c>
      <c r="L140" s="31"/>
      <c r="M140" s="153" t="s">
        <v>1</v>
      </c>
      <c r="N140" s="154" t="s">
        <v>40</v>
      </c>
      <c r="O140" s="155">
        <v>1.43</v>
      </c>
      <c r="P140" s="155">
        <f>O140*H140</f>
        <v>51.48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498</v>
      </c>
    </row>
    <row r="141" spans="1:65" s="14" customFormat="1">
      <c r="B141" s="166"/>
      <c r="D141" s="160" t="s">
        <v>142</v>
      </c>
      <c r="E141" s="167" t="s">
        <v>1</v>
      </c>
      <c r="F141" s="168" t="s">
        <v>499</v>
      </c>
      <c r="H141" s="169">
        <v>36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87</v>
      </c>
      <c r="D142" s="147" t="s">
        <v>135</v>
      </c>
      <c r="E142" s="148" t="s">
        <v>158</v>
      </c>
      <c r="F142" s="149" t="s">
        <v>159</v>
      </c>
      <c r="G142" s="150" t="s">
        <v>138</v>
      </c>
      <c r="H142" s="151">
        <v>36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0.1</v>
      </c>
      <c r="P142" s="155">
        <f>O142*H142</f>
        <v>3.6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500</v>
      </c>
    </row>
    <row r="143" spans="1:65" s="2" customFormat="1" ht="21.75" customHeight="1">
      <c r="A143" s="30"/>
      <c r="B143" s="146"/>
      <c r="C143" s="147" t="s">
        <v>149</v>
      </c>
      <c r="D143" s="147" t="s">
        <v>135</v>
      </c>
      <c r="E143" s="148" t="s">
        <v>501</v>
      </c>
      <c r="F143" s="149" t="s">
        <v>502</v>
      </c>
      <c r="G143" s="150" t="s">
        <v>138</v>
      </c>
      <c r="H143" s="151">
        <v>6.03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3.3929999999999998</v>
      </c>
      <c r="P143" s="155">
        <f>O143*H143</f>
        <v>20.459789999999998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503</v>
      </c>
    </row>
    <row r="144" spans="1:65" s="13" customFormat="1">
      <c r="B144" s="159"/>
      <c r="D144" s="160" t="s">
        <v>142</v>
      </c>
      <c r="E144" s="161" t="s">
        <v>1</v>
      </c>
      <c r="F144" s="162" t="s">
        <v>504</v>
      </c>
      <c r="H144" s="161" t="s">
        <v>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87</v>
      </c>
      <c r="AV144" s="13" t="s">
        <v>81</v>
      </c>
      <c r="AW144" s="13" t="s">
        <v>31</v>
      </c>
      <c r="AX144" s="13" t="s">
        <v>74</v>
      </c>
      <c r="AY144" s="161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505</v>
      </c>
      <c r="H145" s="169">
        <v>6.03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140</v>
      </c>
      <c r="D146" s="147" t="s">
        <v>135</v>
      </c>
      <c r="E146" s="148" t="s">
        <v>506</v>
      </c>
      <c r="F146" s="149" t="s">
        <v>507</v>
      </c>
      <c r="G146" s="150" t="s">
        <v>138</v>
      </c>
      <c r="H146" s="151">
        <v>6.03</v>
      </c>
      <c r="I146" s="152"/>
      <c r="J146" s="152">
        <f>ROUND(I146*H146,2)</f>
        <v>0</v>
      </c>
      <c r="K146" s="149" t="s">
        <v>139</v>
      </c>
      <c r="L146" s="31"/>
      <c r="M146" s="153" t="s">
        <v>1</v>
      </c>
      <c r="N146" s="154" t="s">
        <v>40</v>
      </c>
      <c r="O146" s="155">
        <v>0.61599999999999999</v>
      </c>
      <c r="P146" s="155">
        <f>O146*H146</f>
        <v>3.71448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508</v>
      </c>
    </row>
    <row r="147" spans="1:65" s="2" customFormat="1" ht="16.5" customHeight="1">
      <c r="A147" s="30"/>
      <c r="B147" s="146"/>
      <c r="C147" s="147" t="s">
        <v>184</v>
      </c>
      <c r="D147" s="147" t="s">
        <v>135</v>
      </c>
      <c r="E147" s="148" t="s">
        <v>509</v>
      </c>
      <c r="F147" s="149" t="s">
        <v>510</v>
      </c>
      <c r="G147" s="150" t="s">
        <v>175</v>
      </c>
      <c r="H147" s="151">
        <v>14.07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0.156</v>
      </c>
      <c r="P147" s="155">
        <f>O147*H147</f>
        <v>2.1949200000000002</v>
      </c>
      <c r="Q147" s="155">
        <v>6.9999999999999999E-4</v>
      </c>
      <c r="R147" s="155">
        <f>Q147*H147</f>
        <v>9.8490000000000001E-3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511</v>
      </c>
    </row>
    <row r="148" spans="1:65" s="13" customFormat="1">
      <c r="B148" s="159"/>
      <c r="D148" s="160" t="s">
        <v>142</v>
      </c>
      <c r="E148" s="161" t="s">
        <v>1</v>
      </c>
      <c r="F148" s="162" t="s">
        <v>504</v>
      </c>
      <c r="H148" s="161" t="s">
        <v>1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1" t="s">
        <v>142</v>
      </c>
      <c r="AU148" s="161" t="s">
        <v>87</v>
      </c>
      <c r="AV148" s="13" t="s">
        <v>81</v>
      </c>
      <c r="AW148" s="13" t="s">
        <v>31</v>
      </c>
      <c r="AX148" s="13" t="s">
        <v>74</v>
      </c>
      <c r="AY148" s="161" t="s">
        <v>133</v>
      </c>
    </row>
    <row r="149" spans="1:65" s="14" customFormat="1">
      <c r="B149" s="166"/>
      <c r="D149" s="160" t="s">
        <v>142</v>
      </c>
      <c r="E149" s="167" t="s">
        <v>1</v>
      </c>
      <c r="F149" s="168" t="s">
        <v>512</v>
      </c>
      <c r="H149" s="169">
        <v>14.07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81</v>
      </c>
      <c r="AY149" s="167" t="s">
        <v>133</v>
      </c>
    </row>
    <row r="150" spans="1:65" s="2" customFormat="1" ht="16.5" customHeight="1">
      <c r="A150" s="30"/>
      <c r="B150" s="146"/>
      <c r="C150" s="147" t="s">
        <v>188</v>
      </c>
      <c r="D150" s="147" t="s">
        <v>135</v>
      </c>
      <c r="E150" s="148" t="s">
        <v>513</v>
      </c>
      <c r="F150" s="149" t="s">
        <v>514</v>
      </c>
      <c r="G150" s="150" t="s">
        <v>175</v>
      </c>
      <c r="H150" s="151">
        <v>14.07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9.5000000000000001E-2</v>
      </c>
      <c r="P150" s="155">
        <f>O150*H150</f>
        <v>1.3366500000000001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515</v>
      </c>
    </row>
    <row r="151" spans="1:65" s="2" customFormat="1" ht="16.5" customHeight="1">
      <c r="A151" s="30"/>
      <c r="B151" s="146"/>
      <c r="C151" s="147" t="s">
        <v>192</v>
      </c>
      <c r="D151" s="147" t="s">
        <v>135</v>
      </c>
      <c r="E151" s="148" t="s">
        <v>516</v>
      </c>
      <c r="F151" s="149" t="s">
        <v>517</v>
      </c>
      <c r="G151" s="150" t="s">
        <v>138</v>
      </c>
      <c r="H151" s="151">
        <v>14.07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0.126</v>
      </c>
      <c r="P151" s="155">
        <f>O151*H151</f>
        <v>1.7728200000000001</v>
      </c>
      <c r="Q151" s="155">
        <v>4.6000000000000001E-4</v>
      </c>
      <c r="R151" s="155">
        <f>Q151*H151</f>
        <v>6.4722E-3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518</v>
      </c>
    </row>
    <row r="152" spans="1:65" s="2" customFormat="1" ht="21.75" customHeight="1">
      <c r="A152" s="30"/>
      <c r="B152" s="146"/>
      <c r="C152" s="147" t="s">
        <v>197</v>
      </c>
      <c r="D152" s="147" t="s">
        <v>135</v>
      </c>
      <c r="E152" s="148" t="s">
        <v>519</v>
      </c>
      <c r="F152" s="149" t="s">
        <v>520</v>
      </c>
      <c r="G152" s="150" t="s">
        <v>138</v>
      </c>
      <c r="H152" s="151">
        <v>14.07</v>
      </c>
      <c r="I152" s="152"/>
      <c r="J152" s="152">
        <f>ROUND(I152*H152,2)</f>
        <v>0</v>
      </c>
      <c r="K152" s="149" t="s">
        <v>139</v>
      </c>
      <c r="L152" s="31"/>
      <c r="M152" s="153" t="s">
        <v>1</v>
      </c>
      <c r="N152" s="154" t="s">
        <v>40</v>
      </c>
      <c r="O152" s="155">
        <v>3.7999999999999999E-2</v>
      </c>
      <c r="P152" s="155">
        <f>O152*H152</f>
        <v>0.53466000000000002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521</v>
      </c>
    </row>
    <row r="153" spans="1:65" s="2" customFormat="1" ht="21.75" customHeight="1">
      <c r="A153" s="30"/>
      <c r="B153" s="146"/>
      <c r="C153" s="147" t="s">
        <v>201</v>
      </c>
      <c r="D153" s="147" t="s">
        <v>135</v>
      </c>
      <c r="E153" s="148" t="s">
        <v>189</v>
      </c>
      <c r="F153" s="149" t="s">
        <v>190</v>
      </c>
      <c r="G153" s="150" t="s">
        <v>138</v>
      </c>
      <c r="H153" s="151">
        <v>6.03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0.34499999999999997</v>
      </c>
      <c r="P153" s="155">
        <f>O153*H153</f>
        <v>2.0803500000000001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522</v>
      </c>
    </row>
    <row r="154" spans="1:65" s="14" customFormat="1">
      <c r="B154" s="166"/>
      <c r="D154" s="160" t="s">
        <v>142</v>
      </c>
      <c r="E154" s="167" t="s">
        <v>1</v>
      </c>
      <c r="F154" s="168" t="s">
        <v>523</v>
      </c>
      <c r="H154" s="169">
        <v>6.03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207</v>
      </c>
      <c r="D155" s="147" t="s">
        <v>135</v>
      </c>
      <c r="E155" s="148" t="s">
        <v>193</v>
      </c>
      <c r="F155" s="149" t="s">
        <v>194</v>
      </c>
      <c r="G155" s="150" t="s">
        <v>138</v>
      </c>
      <c r="H155" s="151">
        <v>9.2940000000000005</v>
      </c>
      <c r="I155" s="152"/>
      <c r="J155" s="152">
        <f>ROUND(I155*H155,2)</f>
        <v>0</v>
      </c>
      <c r="K155" s="149" t="s">
        <v>139</v>
      </c>
      <c r="L155" s="31"/>
      <c r="M155" s="153" t="s">
        <v>1</v>
      </c>
      <c r="N155" s="154" t="s">
        <v>40</v>
      </c>
      <c r="O155" s="155">
        <v>8.3000000000000004E-2</v>
      </c>
      <c r="P155" s="155">
        <f>O155*H155</f>
        <v>0.77140200000000003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524</v>
      </c>
    </row>
    <row r="156" spans="1:65" s="14" customFormat="1">
      <c r="B156" s="166"/>
      <c r="D156" s="160" t="s">
        <v>142</v>
      </c>
      <c r="E156" s="167" t="s">
        <v>1</v>
      </c>
      <c r="F156" s="168" t="s">
        <v>525</v>
      </c>
      <c r="H156" s="169">
        <v>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526</v>
      </c>
      <c r="H157" s="169">
        <v>3.294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>
      <c r="B158" s="180"/>
      <c r="D158" s="160" t="s">
        <v>142</v>
      </c>
      <c r="E158" s="181" t="s">
        <v>1</v>
      </c>
      <c r="F158" s="182" t="s">
        <v>157</v>
      </c>
      <c r="H158" s="183">
        <v>9.2940000000000005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16.5" customHeight="1">
      <c r="A159" s="30"/>
      <c r="B159" s="146"/>
      <c r="C159" s="147" t="s">
        <v>212</v>
      </c>
      <c r="D159" s="147" t="s">
        <v>135</v>
      </c>
      <c r="E159" s="148" t="s">
        <v>198</v>
      </c>
      <c r="F159" s="149" t="s">
        <v>199</v>
      </c>
      <c r="G159" s="150" t="s">
        <v>138</v>
      </c>
      <c r="H159" s="151">
        <v>9.2940000000000005</v>
      </c>
      <c r="I159" s="152"/>
      <c r="J159" s="152">
        <f>ROUND(I159*H159,2)</f>
        <v>0</v>
      </c>
      <c r="K159" s="149" t="s">
        <v>139</v>
      </c>
      <c r="L159" s="31"/>
      <c r="M159" s="153" t="s">
        <v>1</v>
      </c>
      <c r="N159" s="154" t="s">
        <v>40</v>
      </c>
      <c r="O159" s="155">
        <v>8.9999999999999993E-3</v>
      </c>
      <c r="P159" s="155">
        <f>O159*H159</f>
        <v>8.3645999999999998E-2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527</v>
      </c>
    </row>
    <row r="160" spans="1:65" s="2" customFormat="1" ht="21.75" customHeight="1">
      <c r="A160" s="30"/>
      <c r="B160" s="146"/>
      <c r="C160" s="147" t="s">
        <v>228</v>
      </c>
      <c r="D160" s="147" t="s">
        <v>135</v>
      </c>
      <c r="E160" s="148" t="s">
        <v>202</v>
      </c>
      <c r="F160" s="149" t="s">
        <v>203</v>
      </c>
      <c r="G160" s="150" t="s">
        <v>204</v>
      </c>
      <c r="H160" s="151">
        <v>15.8</v>
      </c>
      <c r="I160" s="152"/>
      <c r="J160" s="152">
        <f>ROUND(I160*H160,2)</f>
        <v>0</v>
      </c>
      <c r="K160" s="149" t="s">
        <v>139</v>
      </c>
      <c r="L160" s="31"/>
      <c r="M160" s="153" t="s">
        <v>1</v>
      </c>
      <c r="N160" s="154" t="s">
        <v>40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528</v>
      </c>
    </row>
    <row r="161" spans="1:65" s="14" customFormat="1">
      <c r="B161" s="166"/>
      <c r="D161" s="160" t="s">
        <v>142</v>
      </c>
      <c r="E161" s="167" t="s">
        <v>1</v>
      </c>
      <c r="F161" s="168" t="s">
        <v>529</v>
      </c>
      <c r="H161" s="169">
        <v>15.8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21.75" customHeight="1">
      <c r="A162" s="30"/>
      <c r="B162" s="146"/>
      <c r="C162" s="147" t="s">
        <v>235</v>
      </c>
      <c r="D162" s="147" t="s">
        <v>135</v>
      </c>
      <c r="E162" s="148" t="s">
        <v>208</v>
      </c>
      <c r="F162" s="149" t="s">
        <v>209</v>
      </c>
      <c r="G162" s="150" t="s">
        <v>138</v>
      </c>
      <c r="H162" s="151">
        <v>11.736000000000001</v>
      </c>
      <c r="I162" s="152"/>
      <c r="J162" s="152">
        <f>ROUND(I162*H162,2)</f>
        <v>0</v>
      </c>
      <c r="K162" s="149" t="s">
        <v>139</v>
      </c>
      <c r="L162" s="31"/>
      <c r="M162" s="153" t="s">
        <v>1</v>
      </c>
      <c r="N162" s="154" t="s">
        <v>40</v>
      </c>
      <c r="O162" s="155">
        <v>0.29899999999999999</v>
      </c>
      <c r="P162" s="155">
        <f>O162*H162</f>
        <v>3.509064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530</v>
      </c>
    </row>
    <row r="163" spans="1:65" s="14" customFormat="1">
      <c r="B163" s="166"/>
      <c r="D163" s="160" t="s">
        <v>142</v>
      </c>
      <c r="E163" s="167" t="s">
        <v>1</v>
      </c>
      <c r="F163" s="168" t="s">
        <v>531</v>
      </c>
      <c r="H163" s="169">
        <v>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>
      <c r="B164" s="166"/>
      <c r="D164" s="160" t="s">
        <v>142</v>
      </c>
      <c r="E164" s="167" t="s">
        <v>1</v>
      </c>
      <c r="F164" s="168" t="s">
        <v>532</v>
      </c>
      <c r="H164" s="169">
        <v>2.7360000000000002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11.736000000000001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21.75" customHeight="1">
      <c r="A166" s="30"/>
      <c r="B166" s="146"/>
      <c r="C166" s="147" t="s">
        <v>252</v>
      </c>
      <c r="D166" s="147" t="s">
        <v>135</v>
      </c>
      <c r="E166" s="148" t="s">
        <v>213</v>
      </c>
      <c r="F166" s="149" t="s">
        <v>214</v>
      </c>
      <c r="G166" s="150" t="s">
        <v>138</v>
      </c>
      <c r="H166" s="151">
        <v>21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1.5</v>
      </c>
      <c r="P166" s="155">
        <f>O166*H166</f>
        <v>31.5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533</v>
      </c>
    </row>
    <row r="167" spans="1:65" s="14" customFormat="1">
      <c r="B167" s="166"/>
      <c r="D167" s="160" t="s">
        <v>142</v>
      </c>
      <c r="E167" s="167" t="s">
        <v>1</v>
      </c>
      <c r="F167" s="168" t="s">
        <v>534</v>
      </c>
      <c r="H167" s="169">
        <v>21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21.75" customHeight="1">
      <c r="A168" s="30"/>
      <c r="B168" s="146"/>
      <c r="C168" s="147" t="s">
        <v>8</v>
      </c>
      <c r="D168" s="147" t="s">
        <v>135</v>
      </c>
      <c r="E168" s="148" t="s">
        <v>535</v>
      </c>
      <c r="F168" s="149" t="s">
        <v>536</v>
      </c>
      <c r="G168" s="150" t="s">
        <v>138</v>
      </c>
      <c r="H168" s="151">
        <v>21</v>
      </c>
      <c r="I168" s="152"/>
      <c r="J168" s="152">
        <f>ROUND(I168*H168,2)</f>
        <v>0</v>
      </c>
      <c r="K168" s="149" t="s">
        <v>139</v>
      </c>
      <c r="L168" s="31"/>
      <c r="M168" s="153" t="s">
        <v>1</v>
      </c>
      <c r="N168" s="154" t="s">
        <v>40</v>
      </c>
      <c r="O168" s="155">
        <v>0.94</v>
      </c>
      <c r="P168" s="155">
        <f>O168*H168</f>
        <v>19.739999999999998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537</v>
      </c>
    </row>
    <row r="169" spans="1:65" s="12" customFormat="1" ht="22.9" customHeight="1">
      <c r="B169" s="134"/>
      <c r="D169" s="135" t="s">
        <v>73</v>
      </c>
      <c r="E169" s="144" t="s">
        <v>149</v>
      </c>
      <c r="F169" s="144" t="s">
        <v>538</v>
      </c>
      <c r="J169" s="145">
        <f>BK169</f>
        <v>0</v>
      </c>
      <c r="L169" s="134"/>
      <c r="M169" s="138"/>
      <c r="N169" s="139"/>
      <c r="O169" s="139"/>
      <c r="P169" s="140">
        <f>SUM(P170:P173)</f>
        <v>3.327</v>
      </c>
      <c r="Q169" s="139"/>
      <c r="R169" s="140">
        <f>SUM(R170:R173)</f>
        <v>3.8666099999999997</v>
      </c>
      <c r="S169" s="139"/>
      <c r="T169" s="141">
        <f>SUM(T170:T173)</f>
        <v>0</v>
      </c>
      <c r="AR169" s="135" t="s">
        <v>81</v>
      </c>
      <c r="AT169" s="142" t="s">
        <v>73</v>
      </c>
      <c r="AU169" s="142" t="s">
        <v>81</v>
      </c>
      <c r="AY169" s="135" t="s">
        <v>133</v>
      </c>
      <c r="BK169" s="143">
        <f>SUM(BK170:BK173)</f>
        <v>0</v>
      </c>
    </row>
    <row r="170" spans="1:65" s="2" customFormat="1" ht="21.75" customHeight="1">
      <c r="A170" s="30"/>
      <c r="B170" s="146"/>
      <c r="C170" s="147" t="s">
        <v>262</v>
      </c>
      <c r="D170" s="147" t="s">
        <v>135</v>
      </c>
      <c r="E170" s="148" t="s">
        <v>539</v>
      </c>
      <c r="F170" s="149" t="s">
        <v>540</v>
      </c>
      <c r="G170" s="150" t="s">
        <v>313</v>
      </c>
      <c r="H170" s="151">
        <v>1</v>
      </c>
      <c r="I170" s="152"/>
      <c r="J170" s="152">
        <f>ROUND(I170*H170,2)</f>
        <v>0</v>
      </c>
      <c r="K170" s="149" t="s">
        <v>139</v>
      </c>
      <c r="L170" s="31"/>
      <c r="M170" s="153" t="s">
        <v>1</v>
      </c>
      <c r="N170" s="154" t="s">
        <v>40</v>
      </c>
      <c r="O170" s="155">
        <v>2.7040000000000002</v>
      </c>
      <c r="P170" s="155">
        <f>O170*H170</f>
        <v>2.7040000000000002</v>
      </c>
      <c r="Q170" s="155">
        <v>0.26789000000000002</v>
      </c>
      <c r="R170" s="155">
        <f>Q170*H170</f>
        <v>0.26789000000000002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541</v>
      </c>
    </row>
    <row r="171" spans="1:65" s="2" customFormat="1" ht="21.75" customHeight="1">
      <c r="A171" s="30"/>
      <c r="B171" s="146"/>
      <c r="C171" s="147" t="s">
        <v>270</v>
      </c>
      <c r="D171" s="147" t="s">
        <v>135</v>
      </c>
      <c r="E171" s="148" t="s">
        <v>542</v>
      </c>
      <c r="F171" s="149" t="s">
        <v>543</v>
      </c>
      <c r="G171" s="150" t="s">
        <v>313</v>
      </c>
      <c r="H171" s="151">
        <v>1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0.623</v>
      </c>
      <c r="P171" s="155">
        <f>O171*H171</f>
        <v>0.623</v>
      </c>
      <c r="Q171" s="155">
        <v>4.8719999999999999E-2</v>
      </c>
      <c r="R171" s="155">
        <f>Q171*H171</f>
        <v>4.8719999999999999E-2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544</v>
      </c>
    </row>
    <row r="172" spans="1:65" s="2" customFormat="1" ht="16.5" customHeight="1">
      <c r="A172" s="30"/>
      <c r="B172" s="146"/>
      <c r="C172" s="187" t="s">
        <v>274</v>
      </c>
      <c r="D172" s="187" t="s">
        <v>229</v>
      </c>
      <c r="E172" s="188" t="s">
        <v>545</v>
      </c>
      <c r="F172" s="189" t="s">
        <v>546</v>
      </c>
      <c r="G172" s="190" t="s">
        <v>313</v>
      </c>
      <c r="H172" s="191">
        <v>1</v>
      </c>
      <c r="I172" s="192"/>
      <c r="J172" s="192">
        <f>ROUND(I172*H172,2)</f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>O172*H172</f>
        <v>0</v>
      </c>
      <c r="Q172" s="155">
        <v>2.9870000000000001</v>
      </c>
      <c r="R172" s="155">
        <f>Q172*H172</f>
        <v>2.9870000000000001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197</v>
      </c>
      <c r="AT172" s="157" t="s">
        <v>229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547</v>
      </c>
    </row>
    <row r="173" spans="1:65" s="2" customFormat="1" ht="16.5" customHeight="1">
      <c r="A173" s="30"/>
      <c r="B173" s="146"/>
      <c r="C173" s="187" t="s">
        <v>278</v>
      </c>
      <c r="D173" s="187" t="s">
        <v>229</v>
      </c>
      <c r="E173" s="188" t="s">
        <v>548</v>
      </c>
      <c r="F173" s="189" t="s">
        <v>549</v>
      </c>
      <c r="G173" s="190" t="s">
        <v>313</v>
      </c>
      <c r="H173" s="191">
        <v>1</v>
      </c>
      <c r="I173" s="192"/>
      <c r="J173" s="192">
        <f>ROUND(I173*H173,2)</f>
        <v>0</v>
      </c>
      <c r="K173" s="189" t="s">
        <v>1</v>
      </c>
      <c r="L173" s="193"/>
      <c r="M173" s="194" t="s">
        <v>1</v>
      </c>
      <c r="N173" s="195" t="s">
        <v>40</v>
      </c>
      <c r="O173" s="155">
        <v>0</v>
      </c>
      <c r="P173" s="155">
        <f>O173*H173</f>
        <v>0</v>
      </c>
      <c r="Q173" s="155">
        <v>0.56299999999999994</v>
      </c>
      <c r="R173" s="155">
        <f>Q173*H173</f>
        <v>0.56299999999999994</v>
      </c>
      <c r="S173" s="155">
        <v>0</v>
      </c>
      <c r="T173" s="15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197</v>
      </c>
      <c r="AT173" s="157" t="s">
        <v>229</v>
      </c>
      <c r="AU173" s="157" t="s">
        <v>87</v>
      </c>
      <c r="AY173" s="18" t="s">
        <v>133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87</v>
      </c>
      <c r="BK173" s="158">
        <f>ROUND(I173*H173,2)</f>
        <v>0</v>
      </c>
      <c r="BL173" s="18" t="s">
        <v>140</v>
      </c>
      <c r="BM173" s="157" t="s">
        <v>550</v>
      </c>
    </row>
    <row r="174" spans="1:65" s="12" customFormat="1" ht="22.9" customHeight="1">
      <c r="B174" s="134"/>
      <c r="D174" s="135" t="s">
        <v>73</v>
      </c>
      <c r="E174" s="144" t="s">
        <v>140</v>
      </c>
      <c r="F174" s="144" t="s">
        <v>234</v>
      </c>
      <c r="J174" s="145">
        <f>BK174</f>
        <v>0</v>
      </c>
      <c r="L174" s="134"/>
      <c r="M174" s="138"/>
      <c r="N174" s="139"/>
      <c r="O174" s="139"/>
      <c r="P174" s="140">
        <f>SUM(P175:P176)</f>
        <v>7.9019999999999992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81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282</v>
      </c>
      <c r="D175" s="147" t="s">
        <v>135</v>
      </c>
      <c r="E175" s="148" t="s">
        <v>236</v>
      </c>
      <c r="F175" s="149" t="s">
        <v>551</v>
      </c>
      <c r="G175" s="150" t="s">
        <v>138</v>
      </c>
      <c r="H175" s="151">
        <v>6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1.3169999999999999</v>
      </c>
      <c r="P175" s="155">
        <f>O175*H175</f>
        <v>7.9019999999999992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552</v>
      </c>
    </row>
    <row r="176" spans="1:65" s="14" customFormat="1">
      <c r="B176" s="166"/>
      <c r="D176" s="160" t="s">
        <v>142</v>
      </c>
      <c r="E176" s="167" t="s">
        <v>1</v>
      </c>
      <c r="F176" s="168" t="s">
        <v>525</v>
      </c>
      <c r="H176" s="169">
        <v>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12" customFormat="1" ht="22.9" customHeight="1">
      <c r="B177" s="134"/>
      <c r="D177" s="135" t="s">
        <v>73</v>
      </c>
      <c r="E177" s="144" t="s">
        <v>197</v>
      </c>
      <c r="F177" s="144" t="s">
        <v>251</v>
      </c>
      <c r="J177" s="145">
        <f>BK177</f>
        <v>0</v>
      </c>
      <c r="L177" s="134"/>
      <c r="M177" s="138"/>
      <c r="N177" s="139"/>
      <c r="O177" s="139"/>
      <c r="P177" s="140">
        <f>SUM(P178:P198)</f>
        <v>59.019999999999996</v>
      </c>
      <c r="Q177" s="139"/>
      <c r="R177" s="140">
        <f>SUM(R178:R198)</f>
        <v>0.10834000000000001</v>
      </c>
      <c r="S177" s="139"/>
      <c r="T177" s="141">
        <f>SUM(T178:T198)</f>
        <v>0</v>
      </c>
      <c r="AR177" s="135" t="s">
        <v>81</v>
      </c>
      <c r="AT177" s="142" t="s">
        <v>73</v>
      </c>
      <c r="AU177" s="142" t="s">
        <v>81</v>
      </c>
      <c r="AY177" s="135" t="s">
        <v>133</v>
      </c>
      <c r="BK177" s="143">
        <f>SUM(BK178:BK198)</f>
        <v>0</v>
      </c>
    </row>
    <row r="178" spans="1:65" s="2" customFormat="1" ht="21.75" customHeight="1">
      <c r="A178" s="30"/>
      <c r="B178" s="146"/>
      <c r="C178" s="147" t="s">
        <v>7</v>
      </c>
      <c r="D178" s="147" t="s">
        <v>135</v>
      </c>
      <c r="E178" s="148" t="s">
        <v>553</v>
      </c>
      <c r="F178" s="149" t="s">
        <v>554</v>
      </c>
      <c r="G178" s="150" t="s">
        <v>255</v>
      </c>
      <c r="H178" s="151">
        <v>58</v>
      </c>
      <c r="I178" s="152"/>
      <c r="J178" s="152">
        <f>ROUND(I178*H178,2)</f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0.79600000000000004</v>
      </c>
      <c r="P178" s="155">
        <f>O178*H178</f>
        <v>46.167999999999999</v>
      </c>
      <c r="Q178" s="155">
        <v>6.8999999999999997E-4</v>
      </c>
      <c r="R178" s="155">
        <f>Q178*H178</f>
        <v>4.002E-2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555</v>
      </c>
    </row>
    <row r="179" spans="1:65" s="2" customFormat="1" ht="21.75" customHeight="1">
      <c r="A179" s="30"/>
      <c r="B179" s="146"/>
      <c r="C179" s="147" t="s">
        <v>292</v>
      </c>
      <c r="D179" s="147" t="s">
        <v>135</v>
      </c>
      <c r="E179" s="148" t="s">
        <v>556</v>
      </c>
      <c r="F179" s="149" t="s">
        <v>557</v>
      </c>
      <c r="G179" s="150" t="s">
        <v>255</v>
      </c>
      <c r="H179" s="151">
        <v>2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0.79600000000000004</v>
      </c>
      <c r="P179" s="155">
        <f>O179*H179</f>
        <v>1.5920000000000001</v>
      </c>
      <c r="Q179" s="155">
        <v>8.3000000000000001E-4</v>
      </c>
      <c r="R179" s="155">
        <f>Q179*H179</f>
        <v>1.66E-3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558</v>
      </c>
    </row>
    <row r="180" spans="1:65" s="2" customFormat="1" ht="21.75" customHeight="1">
      <c r="A180" s="30"/>
      <c r="B180" s="146"/>
      <c r="C180" s="147" t="s">
        <v>298</v>
      </c>
      <c r="D180" s="147" t="s">
        <v>135</v>
      </c>
      <c r="E180" s="148" t="s">
        <v>559</v>
      </c>
      <c r="F180" s="149" t="s">
        <v>560</v>
      </c>
      <c r="G180" s="150" t="s">
        <v>313</v>
      </c>
      <c r="H180" s="151">
        <v>10</v>
      </c>
      <c r="I180" s="152"/>
      <c r="J180" s="152">
        <f>ROUND(I180*H180,2)</f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0.48</v>
      </c>
      <c r="P180" s="155">
        <f>O180*H180</f>
        <v>4.8</v>
      </c>
      <c r="Q180" s="155">
        <v>4.13E-3</v>
      </c>
      <c r="R180" s="155">
        <f>Q180*H180</f>
        <v>4.1300000000000003E-2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561</v>
      </c>
    </row>
    <row r="181" spans="1:65" s="2" customFormat="1" ht="21.75" customHeight="1">
      <c r="A181" s="30"/>
      <c r="B181" s="146"/>
      <c r="C181" s="147" t="s">
        <v>303</v>
      </c>
      <c r="D181" s="147" t="s">
        <v>135</v>
      </c>
      <c r="E181" s="148" t="s">
        <v>562</v>
      </c>
      <c r="F181" s="149" t="s">
        <v>563</v>
      </c>
      <c r="G181" s="150" t="s">
        <v>313</v>
      </c>
      <c r="H181" s="151">
        <v>4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0.57999999999999996</v>
      </c>
      <c r="P181" s="155">
        <f>O181*H181</f>
        <v>2.3199999999999998</v>
      </c>
      <c r="Q181" s="155">
        <v>4.9899999999999996E-3</v>
      </c>
      <c r="R181" s="155">
        <f>Q181*H181</f>
        <v>1.9959999999999999E-2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564</v>
      </c>
    </row>
    <row r="182" spans="1:65" s="2" customFormat="1" ht="16.5" customHeight="1">
      <c r="A182" s="30"/>
      <c r="B182" s="146"/>
      <c r="C182" s="187" t="s">
        <v>310</v>
      </c>
      <c r="D182" s="187" t="s">
        <v>229</v>
      </c>
      <c r="E182" s="188" t="s">
        <v>565</v>
      </c>
      <c r="F182" s="189" t="s">
        <v>566</v>
      </c>
      <c r="G182" s="190" t="s">
        <v>255</v>
      </c>
      <c r="H182" s="191">
        <v>60.9</v>
      </c>
      <c r="I182" s="192"/>
      <c r="J182" s="192">
        <f>ROUND(I182*H182,2)</f>
        <v>0</v>
      </c>
      <c r="K182" s="189" t="s">
        <v>1</v>
      </c>
      <c r="L182" s="193"/>
      <c r="M182" s="194" t="s">
        <v>1</v>
      </c>
      <c r="N182" s="195" t="s">
        <v>40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567</v>
      </c>
      <c r="AT182" s="157" t="s">
        <v>229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568</v>
      </c>
      <c r="BM182" s="157" t="s">
        <v>569</v>
      </c>
    </row>
    <row r="183" spans="1:65" s="14" customFormat="1">
      <c r="B183" s="166"/>
      <c r="D183" s="160" t="s">
        <v>142</v>
      </c>
      <c r="F183" s="168" t="s">
        <v>570</v>
      </c>
      <c r="H183" s="169">
        <v>60.9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</v>
      </c>
      <c r="AX183" s="14" t="s">
        <v>81</v>
      </c>
      <c r="AY183" s="167" t="s">
        <v>133</v>
      </c>
    </row>
    <row r="184" spans="1:65" s="2" customFormat="1" ht="16.5" customHeight="1">
      <c r="A184" s="30"/>
      <c r="B184" s="146"/>
      <c r="C184" s="187" t="s">
        <v>315</v>
      </c>
      <c r="D184" s="187" t="s">
        <v>229</v>
      </c>
      <c r="E184" s="188" t="s">
        <v>571</v>
      </c>
      <c r="F184" s="189" t="s">
        <v>572</v>
      </c>
      <c r="G184" s="190" t="s">
        <v>255</v>
      </c>
      <c r="H184" s="191">
        <v>2.1</v>
      </c>
      <c r="I184" s="192"/>
      <c r="J184" s="192">
        <f>ROUND(I184*H184,2)</f>
        <v>0</v>
      </c>
      <c r="K184" s="189" t="s">
        <v>1</v>
      </c>
      <c r="L184" s="193"/>
      <c r="M184" s="194" t="s">
        <v>1</v>
      </c>
      <c r="N184" s="195" t="s">
        <v>40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567</v>
      </c>
      <c r="AT184" s="157" t="s">
        <v>229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568</v>
      </c>
      <c r="BM184" s="157" t="s">
        <v>573</v>
      </c>
    </row>
    <row r="185" spans="1:65" s="14" customFormat="1">
      <c r="B185" s="166"/>
      <c r="D185" s="160" t="s">
        <v>142</v>
      </c>
      <c r="F185" s="168" t="s">
        <v>574</v>
      </c>
      <c r="H185" s="169">
        <v>2.1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</v>
      </c>
      <c r="AX185" s="14" t="s">
        <v>81</v>
      </c>
      <c r="AY185" s="167" t="s">
        <v>133</v>
      </c>
    </row>
    <row r="186" spans="1:65" s="2" customFormat="1" ht="16.5" customHeight="1">
      <c r="A186" s="30"/>
      <c r="B186" s="146"/>
      <c r="C186" s="187" t="s">
        <v>319</v>
      </c>
      <c r="D186" s="187" t="s">
        <v>229</v>
      </c>
      <c r="E186" s="188" t="s">
        <v>575</v>
      </c>
      <c r="F186" s="189" t="s">
        <v>576</v>
      </c>
      <c r="G186" s="190" t="s">
        <v>313</v>
      </c>
      <c r="H186" s="191">
        <v>2</v>
      </c>
      <c r="I186" s="192"/>
      <c r="J186" s="192">
        <f t="shared" ref="J186:J196" si="0">ROUND(I186*H186,2)</f>
        <v>0</v>
      </c>
      <c r="K186" s="189" t="s">
        <v>1</v>
      </c>
      <c r="L186" s="193"/>
      <c r="M186" s="194" t="s">
        <v>1</v>
      </c>
      <c r="N186" s="195" t="s">
        <v>40</v>
      </c>
      <c r="O186" s="155">
        <v>0</v>
      </c>
      <c r="P186" s="155">
        <f t="shared" ref="P186:P196" si="1">O186*H186</f>
        <v>0</v>
      </c>
      <c r="Q186" s="155">
        <v>0</v>
      </c>
      <c r="R186" s="155">
        <f t="shared" ref="R186:R196" si="2">Q186*H186</f>
        <v>0</v>
      </c>
      <c r="S186" s="155">
        <v>0</v>
      </c>
      <c r="T186" s="156">
        <f t="shared" ref="T186:T196" si="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567</v>
      </c>
      <c r="AT186" s="157" t="s">
        <v>229</v>
      </c>
      <c r="AU186" s="157" t="s">
        <v>87</v>
      </c>
      <c r="AY186" s="18" t="s">
        <v>133</v>
      </c>
      <c r="BE186" s="158">
        <f t="shared" ref="BE186:BE196" si="4">IF(N186="základní",J186,0)</f>
        <v>0</v>
      </c>
      <c r="BF186" s="158">
        <f t="shared" ref="BF186:BF196" si="5">IF(N186="snížená",J186,0)</f>
        <v>0</v>
      </c>
      <c r="BG186" s="158">
        <f t="shared" ref="BG186:BG196" si="6">IF(N186="zákl. přenesená",J186,0)</f>
        <v>0</v>
      </c>
      <c r="BH186" s="158">
        <f t="shared" ref="BH186:BH196" si="7">IF(N186="sníž. přenesená",J186,0)</f>
        <v>0</v>
      </c>
      <c r="BI186" s="158">
        <f t="shared" ref="BI186:BI196" si="8">IF(N186="nulová",J186,0)</f>
        <v>0</v>
      </c>
      <c r="BJ186" s="18" t="s">
        <v>87</v>
      </c>
      <c r="BK186" s="158">
        <f t="shared" ref="BK186:BK196" si="9">ROUND(I186*H186,2)</f>
        <v>0</v>
      </c>
      <c r="BL186" s="18" t="s">
        <v>568</v>
      </c>
      <c r="BM186" s="157" t="s">
        <v>577</v>
      </c>
    </row>
    <row r="187" spans="1:65" s="2" customFormat="1" ht="16.5" customHeight="1">
      <c r="A187" s="30"/>
      <c r="B187" s="146"/>
      <c r="C187" s="187" t="s">
        <v>323</v>
      </c>
      <c r="D187" s="187" t="s">
        <v>229</v>
      </c>
      <c r="E187" s="188" t="s">
        <v>578</v>
      </c>
      <c r="F187" s="189" t="s">
        <v>579</v>
      </c>
      <c r="G187" s="190" t="s">
        <v>313</v>
      </c>
      <c r="H187" s="191">
        <v>2</v>
      </c>
      <c r="I187" s="192"/>
      <c r="J187" s="192">
        <f t="shared" si="0"/>
        <v>0</v>
      </c>
      <c r="K187" s="189" t="s">
        <v>1</v>
      </c>
      <c r="L187" s="193"/>
      <c r="M187" s="194" t="s">
        <v>1</v>
      </c>
      <c r="N187" s="195" t="s">
        <v>40</v>
      </c>
      <c r="O187" s="155">
        <v>0</v>
      </c>
      <c r="P187" s="155">
        <f t="shared" si="1"/>
        <v>0</v>
      </c>
      <c r="Q187" s="155">
        <v>0</v>
      </c>
      <c r="R187" s="155">
        <f t="shared" si="2"/>
        <v>0</v>
      </c>
      <c r="S187" s="155">
        <v>0</v>
      </c>
      <c r="T187" s="156">
        <f t="shared" si="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567</v>
      </c>
      <c r="AT187" s="157" t="s">
        <v>229</v>
      </c>
      <c r="AU187" s="157" t="s">
        <v>87</v>
      </c>
      <c r="AY187" s="18" t="s">
        <v>133</v>
      </c>
      <c r="BE187" s="158">
        <f t="shared" si="4"/>
        <v>0</v>
      </c>
      <c r="BF187" s="158">
        <f t="shared" si="5"/>
        <v>0</v>
      </c>
      <c r="BG187" s="158">
        <f t="shared" si="6"/>
        <v>0</v>
      </c>
      <c r="BH187" s="158">
        <f t="shared" si="7"/>
        <v>0</v>
      </c>
      <c r="BI187" s="158">
        <f t="shared" si="8"/>
        <v>0</v>
      </c>
      <c r="BJ187" s="18" t="s">
        <v>87</v>
      </c>
      <c r="BK187" s="158">
        <f t="shared" si="9"/>
        <v>0</v>
      </c>
      <c r="BL187" s="18" t="s">
        <v>568</v>
      </c>
      <c r="BM187" s="157" t="s">
        <v>580</v>
      </c>
    </row>
    <row r="188" spans="1:65" s="2" customFormat="1" ht="16.5" customHeight="1">
      <c r="A188" s="30"/>
      <c r="B188" s="146"/>
      <c r="C188" s="187" t="s">
        <v>328</v>
      </c>
      <c r="D188" s="187" t="s">
        <v>229</v>
      </c>
      <c r="E188" s="188" t="s">
        <v>581</v>
      </c>
      <c r="F188" s="189" t="s">
        <v>582</v>
      </c>
      <c r="G188" s="190" t="s">
        <v>313</v>
      </c>
      <c r="H188" s="191">
        <v>10</v>
      </c>
      <c r="I188" s="192"/>
      <c r="J188" s="192">
        <f t="shared" si="0"/>
        <v>0</v>
      </c>
      <c r="K188" s="189" t="s">
        <v>1</v>
      </c>
      <c r="L188" s="193"/>
      <c r="M188" s="194" t="s">
        <v>1</v>
      </c>
      <c r="N188" s="195" t="s">
        <v>40</v>
      </c>
      <c r="O188" s="155">
        <v>0</v>
      </c>
      <c r="P188" s="155">
        <f t="shared" si="1"/>
        <v>0</v>
      </c>
      <c r="Q188" s="155">
        <v>0</v>
      </c>
      <c r="R188" s="155">
        <f t="shared" si="2"/>
        <v>0</v>
      </c>
      <c r="S188" s="155">
        <v>0</v>
      </c>
      <c r="T188" s="156">
        <f t="shared" si="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567</v>
      </c>
      <c r="AT188" s="157" t="s">
        <v>229</v>
      </c>
      <c r="AU188" s="157" t="s">
        <v>87</v>
      </c>
      <c r="AY188" s="18" t="s">
        <v>133</v>
      </c>
      <c r="BE188" s="158">
        <f t="shared" si="4"/>
        <v>0</v>
      </c>
      <c r="BF188" s="158">
        <f t="shared" si="5"/>
        <v>0</v>
      </c>
      <c r="BG188" s="158">
        <f t="shared" si="6"/>
        <v>0</v>
      </c>
      <c r="BH188" s="158">
        <f t="shared" si="7"/>
        <v>0</v>
      </c>
      <c r="BI188" s="158">
        <f t="shared" si="8"/>
        <v>0</v>
      </c>
      <c r="BJ188" s="18" t="s">
        <v>87</v>
      </c>
      <c r="BK188" s="158">
        <f t="shared" si="9"/>
        <v>0</v>
      </c>
      <c r="BL188" s="18" t="s">
        <v>568</v>
      </c>
      <c r="BM188" s="157" t="s">
        <v>583</v>
      </c>
    </row>
    <row r="189" spans="1:65" s="2" customFormat="1" ht="16.5" customHeight="1">
      <c r="A189" s="30"/>
      <c r="B189" s="146"/>
      <c r="C189" s="187" t="s">
        <v>332</v>
      </c>
      <c r="D189" s="187" t="s">
        <v>229</v>
      </c>
      <c r="E189" s="188" t="s">
        <v>584</v>
      </c>
      <c r="F189" s="189" t="s">
        <v>585</v>
      </c>
      <c r="G189" s="190" t="s">
        <v>313</v>
      </c>
      <c r="H189" s="191">
        <v>4</v>
      </c>
      <c r="I189" s="192"/>
      <c r="J189" s="192">
        <f t="shared" si="0"/>
        <v>0</v>
      </c>
      <c r="K189" s="189" t="s">
        <v>1</v>
      </c>
      <c r="L189" s="193"/>
      <c r="M189" s="194" t="s">
        <v>1</v>
      </c>
      <c r="N189" s="195" t="s">
        <v>40</v>
      </c>
      <c r="O189" s="155">
        <v>0</v>
      </c>
      <c r="P189" s="155">
        <f t="shared" si="1"/>
        <v>0</v>
      </c>
      <c r="Q189" s="155">
        <v>0</v>
      </c>
      <c r="R189" s="155">
        <f t="shared" si="2"/>
        <v>0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567</v>
      </c>
      <c r="AT189" s="157" t="s">
        <v>229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568</v>
      </c>
      <c r="BM189" s="157" t="s">
        <v>586</v>
      </c>
    </row>
    <row r="190" spans="1:65" s="2" customFormat="1" ht="21.75" customHeight="1">
      <c r="A190" s="30"/>
      <c r="B190" s="146"/>
      <c r="C190" s="187" t="s">
        <v>337</v>
      </c>
      <c r="D190" s="187" t="s">
        <v>229</v>
      </c>
      <c r="E190" s="188" t="s">
        <v>587</v>
      </c>
      <c r="F190" s="189" t="s">
        <v>588</v>
      </c>
      <c r="G190" s="190" t="s">
        <v>313</v>
      </c>
      <c r="H190" s="191">
        <v>2</v>
      </c>
      <c r="I190" s="192"/>
      <c r="J190" s="192">
        <f t="shared" si="0"/>
        <v>0</v>
      </c>
      <c r="K190" s="189" t="s">
        <v>1</v>
      </c>
      <c r="L190" s="193"/>
      <c r="M190" s="194" t="s">
        <v>1</v>
      </c>
      <c r="N190" s="195" t="s">
        <v>40</v>
      </c>
      <c r="O190" s="155">
        <v>0</v>
      </c>
      <c r="P190" s="155">
        <f t="shared" si="1"/>
        <v>0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567</v>
      </c>
      <c r="AT190" s="157" t="s">
        <v>229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568</v>
      </c>
      <c r="BM190" s="157" t="s">
        <v>589</v>
      </c>
    </row>
    <row r="191" spans="1:65" s="2" customFormat="1" ht="16.5" customHeight="1">
      <c r="A191" s="30"/>
      <c r="B191" s="146"/>
      <c r="C191" s="187" t="s">
        <v>342</v>
      </c>
      <c r="D191" s="187" t="s">
        <v>229</v>
      </c>
      <c r="E191" s="188" t="s">
        <v>590</v>
      </c>
      <c r="F191" s="189" t="s">
        <v>591</v>
      </c>
      <c r="G191" s="190" t="s">
        <v>313</v>
      </c>
      <c r="H191" s="191">
        <v>8</v>
      </c>
      <c r="I191" s="192"/>
      <c r="J191" s="192">
        <f t="shared" si="0"/>
        <v>0</v>
      </c>
      <c r="K191" s="189" t="s">
        <v>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567</v>
      </c>
      <c r="AT191" s="157" t="s">
        <v>229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568</v>
      </c>
      <c r="BM191" s="157" t="s">
        <v>592</v>
      </c>
    </row>
    <row r="192" spans="1:65" s="2" customFormat="1" ht="21.75" customHeight="1">
      <c r="A192" s="30"/>
      <c r="B192" s="146"/>
      <c r="C192" s="187" t="s">
        <v>348</v>
      </c>
      <c r="D192" s="187" t="s">
        <v>229</v>
      </c>
      <c r="E192" s="188" t="s">
        <v>593</v>
      </c>
      <c r="F192" s="189" t="s">
        <v>594</v>
      </c>
      <c r="G192" s="190" t="s">
        <v>313</v>
      </c>
      <c r="H192" s="191">
        <v>3</v>
      </c>
      <c r="I192" s="192"/>
      <c r="J192" s="192">
        <f t="shared" si="0"/>
        <v>0</v>
      </c>
      <c r="K192" s="189" t="s">
        <v>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567</v>
      </c>
      <c r="AT192" s="157" t="s">
        <v>229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568</v>
      </c>
      <c r="BM192" s="157" t="s">
        <v>595</v>
      </c>
    </row>
    <row r="193" spans="1:65" s="2" customFormat="1" ht="16.5" customHeight="1">
      <c r="A193" s="30"/>
      <c r="B193" s="146"/>
      <c r="C193" s="187" t="s">
        <v>355</v>
      </c>
      <c r="D193" s="187" t="s">
        <v>229</v>
      </c>
      <c r="E193" s="188" t="s">
        <v>596</v>
      </c>
      <c r="F193" s="189" t="s">
        <v>597</v>
      </c>
      <c r="G193" s="190" t="s">
        <v>313</v>
      </c>
      <c r="H193" s="191">
        <v>1</v>
      </c>
      <c r="I193" s="192"/>
      <c r="J193" s="192">
        <f t="shared" si="0"/>
        <v>0</v>
      </c>
      <c r="K193" s="189" t="s">
        <v>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0</v>
      </c>
      <c r="R193" s="155">
        <f t="shared" si="2"/>
        <v>0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567</v>
      </c>
      <c r="AT193" s="157" t="s">
        <v>229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568</v>
      </c>
      <c r="BM193" s="157" t="s">
        <v>598</v>
      </c>
    </row>
    <row r="194" spans="1:65" s="2" customFormat="1" ht="16.5" customHeight="1">
      <c r="A194" s="30"/>
      <c r="B194" s="146"/>
      <c r="C194" s="187" t="s">
        <v>361</v>
      </c>
      <c r="D194" s="187" t="s">
        <v>229</v>
      </c>
      <c r="E194" s="188" t="s">
        <v>599</v>
      </c>
      <c r="F194" s="189" t="s">
        <v>600</v>
      </c>
      <c r="G194" s="190" t="s">
        <v>313</v>
      </c>
      <c r="H194" s="191">
        <v>2</v>
      </c>
      <c r="I194" s="192"/>
      <c r="J194" s="192">
        <f t="shared" si="0"/>
        <v>0</v>
      </c>
      <c r="K194" s="189" t="s">
        <v>1</v>
      </c>
      <c r="L194" s="193"/>
      <c r="M194" s="194" t="s">
        <v>1</v>
      </c>
      <c r="N194" s="195" t="s">
        <v>40</v>
      </c>
      <c r="O194" s="155">
        <v>0</v>
      </c>
      <c r="P194" s="155">
        <f t="shared" si="1"/>
        <v>0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567</v>
      </c>
      <c r="AT194" s="157" t="s">
        <v>229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568</v>
      </c>
      <c r="BM194" s="157" t="s">
        <v>601</v>
      </c>
    </row>
    <row r="195" spans="1:65" s="2" customFormat="1" ht="21.75" customHeight="1">
      <c r="A195" s="30"/>
      <c r="B195" s="146"/>
      <c r="C195" s="187" t="s">
        <v>366</v>
      </c>
      <c r="D195" s="187" t="s">
        <v>229</v>
      </c>
      <c r="E195" s="188" t="s">
        <v>602</v>
      </c>
      <c r="F195" s="189" t="s">
        <v>603</v>
      </c>
      <c r="G195" s="190" t="s">
        <v>313</v>
      </c>
      <c r="H195" s="191">
        <v>6</v>
      </c>
      <c r="I195" s="192"/>
      <c r="J195" s="192">
        <f t="shared" si="0"/>
        <v>0</v>
      </c>
      <c r="K195" s="189" t="s">
        <v>1</v>
      </c>
      <c r="L195" s="193"/>
      <c r="M195" s="194" t="s">
        <v>1</v>
      </c>
      <c r="N195" s="195" t="s">
        <v>40</v>
      </c>
      <c r="O195" s="155">
        <v>0</v>
      </c>
      <c r="P195" s="155">
        <f t="shared" si="1"/>
        <v>0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567</v>
      </c>
      <c r="AT195" s="157" t="s">
        <v>229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568</v>
      </c>
      <c r="BM195" s="157" t="s">
        <v>604</v>
      </c>
    </row>
    <row r="196" spans="1:65" s="2" customFormat="1" ht="16.5" customHeight="1">
      <c r="A196" s="30"/>
      <c r="B196" s="146"/>
      <c r="C196" s="147" t="s">
        <v>371</v>
      </c>
      <c r="D196" s="147" t="s">
        <v>135</v>
      </c>
      <c r="E196" s="148" t="s">
        <v>605</v>
      </c>
      <c r="F196" s="149" t="s">
        <v>606</v>
      </c>
      <c r="G196" s="150" t="s">
        <v>255</v>
      </c>
      <c r="H196" s="151">
        <v>60</v>
      </c>
      <c r="I196" s="152"/>
      <c r="J196" s="152">
        <f t="shared" si="0"/>
        <v>0</v>
      </c>
      <c r="K196" s="149" t="s">
        <v>139</v>
      </c>
      <c r="L196" s="31"/>
      <c r="M196" s="153" t="s">
        <v>1</v>
      </c>
      <c r="N196" s="154" t="s">
        <v>40</v>
      </c>
      <c r="O196" s="155">
        <v>4.3999999999999997E-2</v>
      </c>
      <c r="P196" s="155">
        <f t="shared" si="1"/>
        <v>2.6399999999999997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607</v>
      </c>
    </row>
    <row r="197" spans="1:65" s="14" customFormat="1">
      <c r="B197" s="166"/>
      <c r="D197" s="160" t="s">
        <v>142</v>
      </c>
      <c r="E197" s="167" t="s">
        <v>1</v>
      </c>
      <c r="F197" s="168" t="s">
        <v>608</v>
      </c>
      <c r="H197" s="169">
        <v>60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81</v>
      </c>
      <c r="AY197" s="167" t="s">
        <v>133</v>
      </c>
    </row>
    <row r="198" spans="1:65" s="2" customFormat="1" ht="16.5" customHeight="1">
      <c r="A198" s="30"/>
      <c r="B198" s="146"/>
      <c r="C198" s="147" t="s">
        <v>375</v>
      </c>
      <c r="D198" s="147" t="s">
        <v>135</v>
      </c>
      <c r="E198" s="148" t="s">
        <v>257</v>
      </c>
      <c r="F198" s="149" t="s">
        <v>258</v>
      </c>
      <c r="G198" s="150" t="s">
        <v>255</v>
      </c>
      <c r="H198" s="151">
        <v>60</v>
      </c>
      <c r="I198" s="152"/>
      <c r="J198" s="152">
        <f>ROUND(I198*H198,2)</f>
        <v>0</v>
      </c>
      <c r="K198" s="149" t="s">
        <v>139</v>
      </c>
      <c r="L198" s="31"/>
      <c r="M198" s="153" t="s">
        <v>1</v>
      </c>
      <c r="N198" s="154" t="s">
        <v>40</v>
      </c>
      <c r="O198" s="155">
        <v>2.5000000000000001E-2</v>
      </c>
      <c r="P198" s="155">
        <f>O198*H198</f>
        <v>1.5</v>
      </c>
      <c r="Q198" s="155">
        <v>9.0000000000000006E-5</v>
      </c>
      <c r="R198" s="155">
        <f>Q198*H198</f>
        <v>5.4000000000000003E-3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609</v>
      </c>
    </row>
    <row r="199" spans="1:65" s="12" customFormat="1" ht="22.9" customHeight="1">
      <c r="B199" s="134"/>
      <c r="D199" s="135" t="s">
        <v>73</v>
      </c>
      <c r="E199" s="144" t="s">
        <v>260</v>
      </c>
      <c r="F199" s="144" t="s">
        <v>261</v>
      </c>
      <c r="J199" s="145">
        <f>BK199</f>
        <v>0</v>
      </c>
      <c r="L199" s="134"/>
      <c r="M199" s="138"/>
      <c r="N199" s="139"/>
      <c r="O199" s="139"/>
      <c r="P199" s="140">
        <f>P200</f>
        <v>5.9066799999999997</v>
      </c>
      <c r="Q199" s="139"/>
      <c r="R199" s="140">
        <f>R200</f>
        <v>0</v>
      </c>
      <c r="S199" s="139"/>
      <c r="T199" s="141">
        <f>T200</f>
        <v>0</v>
      </c>
      <c r="AR199" s="135" t="s">
        <v>81</v>
      </c>
      <c r="AT199" s="142" t="s">
        <v>73</v>
      </c>
      <c r="AU199" s="142" t="s">
        <v>81</v>
      </c>
      <c r="AY199" s="135" t="s">
        <v>133</v>
      </c>
      <c r="BK199" s="143">
        <f>BK200</f>
        <v>0</v>
      </c>
    </row>
    <row r="200" spans="1:65" s="2" customFormat="1" ht="21.75" customHeight="1">
      <c r="A200" s="30"/>
      <c r="B200" s="146"/>
      <c r="C200" s="147" t="s">
        <v>380</v>
      </c>
      <c r="D200" s="147" t="s">
        <v>135</v>
      </c>
      <c r="E200" s="148" t="s">
        <v>610</v>
      </c>
      <c r="F200" s="149" t="s">
        <v>611</v>
      </c>
      <c r="G200" s="150" t="s">
        <v>204</v>
      </c>
      <c r="H200" s="151">
        <v>3.9910000000000001</v>
      </c>
      <c r="I200" s="152"/>
      <c r="J200" s="152">
        <f>ROUND(I200*H200,2)</f>
        <v>0</v>
      </c>
      <c r="K200" s="149" t="s">
        <v>139</v>
      </c>
      <c r="L200" s="31"/>
      <c r="M200" s="153" t="s">
        <v>1</v>
      </c>
      <c r="N200" s="154" t="s">
        <v>40</v>
      </c>
      <c r="O200" s="155">
        <v>1.48</v>
      </c>
      <c r="P200" s="155">
        <f>O200*H200</f>
        <v>5.9066799999999997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612</v>
      </c>
    </row>
    <row r="201" spans="1:65" s="12" customFormat="1" ht="25.9" customHeight="1">
      <c r="B201" s="134"/>
      <c r="D201" s="135" t="s">
        <v>73</v>
      </c>
      <c r="E201" s="136" t="s">
        <v>266</v>
      </c>
      <c r="F201" s="136" t="s">
        <v>267</v>
      </c>
      <c r="J201" s="137">
        <f>BK201</f>
        <v>0</v>
      </c>
      <c r="L201" s="134"/>
      <c r="M201" s="138"/>
      <c r="N201" s="139"/>
      <c r="O201" s="139"/>
      <c r="P201" s="140">
        <f>P202+P218+P225+P238+P248</f>
        <v>315.35199999999998</v>
      </c>
      <c r="Q201" s="139"/>
      <c r="R201" s="140">
        <f>R202+R218+R225+R238+R248</f>
        <v>2.9432449999999997</v>
      </c>
      <c r="S201" s="139"/>
      <c r="T201" s="141">
        <f>T202+T218+T225+T238+T248</f>
        <v>0</v>
      </c>
      <c r="AR201" s="135" t="s">
        <v>87</v>
      </c>
      <c r="AT201" s="142" t="s">
        <v>73</v>
      </c>
      <c r="AU201" s="142" t="s">
        <v>74</v>
      </c>
      <c r="AY201" s="135" t="s">
        <v>133</v>
      </c>
      <c r="BK201" s="143">
        <f>BK202+BK218+BK225+BK238+BK248</f>
        <v>0</v>
      </c>
    </row>
    <row r="202" spans="1:65" s="12" customFormat="1" ht="22.9" customHeight="1">
      <c r="B202" s="134"/>
      <c r="D202" s="135" t="s">
        <v>73</v>
      </c>
      <c r="E202" s="144" t="s">
        <v>613</v>
      </c>
      <c r="F202" s="144" t="s">
        <v>614</v>
      </c>
      <c r="J202" s="145">
        <f>BK202</f>
        <v>0</v>
      </c>
      <c r="L202" s="134"/>
      <c r="M202" s="138"/>
      <c r="N202" s="139"/>
      <c r="O202" s="139"/>
      <c r="P202" s="140">
        <f>SUM(P203:P217)</f>
        <v>16.939999999999998</v>
      </c>
      <c r="Q202" s="139"/>
      <c r="R202" s="140">
        <f>SUM(R203:R217)</f>
        <v>7.7075000000000005E-2</v>
      </c>
      <c r="S202" s="139"/>
      <c r="T202" s="141">
        <f>SUM(T203:T217)</f>
        <v>0</v>
      </c>
      <c r="AR202" s="135" t="s">
        <v>87</v>
      </c>
      <c r="AT202" s="142" t="s">
        <v>73</v>
      </c>
      <c r="AU202" s="142" t="s">
        <v>81</v>
      </c>
      <c r="AY202" s="135" t="s">
        <v>133</v>
      </c>
      <c r="BK202" s="143">
        <f>SUM(BK203:BK217)</f>
        <v>0</v>
      </c>
    </row>
    <row r="203" spans="1:65" s="2" customFormat="1" ht="21.75" customHeight="1">
      <c r="A203" s="30"/>
      <c r="B203" s="146"/>
      <c r="C203" s="147" t="s">
        <v>385</v>
      </c>
      <c r="D203" s="147" t="s">
        <v>135</v>
      </c>
      <c r="E203" s="148" t="s">
        <v>615</v>
      </c>
      <c r="F203" s="149" t="s">
        <v>616</v>
      </c>
      <c r="G203" s="150" t="s">
        <v>255</v>
      </c>
      <c r="H203" s="151">
        <v>70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0.106</v>
      </c>
      <c r="P203" s="155">
        <f>O203*H203</f>
        <v>7.42</v>
      </c>
      <c r="Q203" s="155">
        <v>6.0000000000000002E-5</v>
      </c>
      <c r="R203" s="155">
        <f>Q203*H203</f>
        <v>4.1999999999999997E-3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262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262</v>
      </c>
      <c r="BM203" s="157" t="s">
        <v>617</v>
      </c>
    </row>
    <row r="204" spans="1:65" s="14" customFormat="1">
      <c r="B204" s="166"/>
      <c r="D204" s="160" t="s">
        <v>142</v>
      </c>
      <c r="E204" s="167" t="s">
        <v>1</v>
      </c>
      <c r="F204" s="168" t="s">
        <v>618</v>
      </c>
      <c r="H204" s="169">
        <v>70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390</v>
      </c>
      <c r="D205" s="147" t="s">
        <v>135</v>
      </c>
      <c r="E205" s="148" t="s">
        <v>619</v>
      </c>
      <c r="F205" s="149" t="s">
        <v>620</v>
      </c>
      <c r="G205" s="150" t="s">
        <v>255</v>
      </c>
      <c r="H205" s="151">
        <v>85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0.112</v>
      </c>
      <c r="P205" s="155">
        <f>O205*H205</f>
        <v>9.52</v>
      </c>
      <c r="Q205" s="155">
        <v>1.1E-4</v>
      </c>
      <c r="R205" s="155">
        <f>Q205*H205</f>
        <v>9.3500000000000007E-3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262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262</v>
      </c>
      <c r="BM205" s="157" t="s">
        <v>621</v>
      </c>
    </row>
    <row r="206" spans="1:65" s="14" customFormat="1">
      <c r="B206" s="166"/>
      <c r="D206" s="160" t="s">
        <v>142</v>
      </c>
      <c r="E206" s="167" t="s">
        <v>1</v>
      </c>
      <c r="F206" s="168" t="s">
        <v>622</v>
      </c>
      <c r="H206" s="169">
        <v>85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87" t="s">
        <v>395</v>
      </c>
      <c r="D207" s="187" t="s">
        <v>229</v>
      </c>
      <c r="E207" s="188" t="s">
        <v>623</v>
      </c>
      <c r="F207" s="189" t="s">
        <v>624</v>
      </c>
      <c r="G207" s="190" t="s">
        <v>255</v>
      </c>
      <c r="H207" s="191">
        <v>60.5</v>
      </c>
      <c r="I207" s="192"/>
      <c r="J207" s="192">
        <f>ROUND(I207*H207,2)</f>
        <v>0</v>
      </c>
      <c r="K207" s="189" t="s">
        <v>139</v>
      </c>
      <c r="L207" s="193"/>
      <c r="M207" s="194" t="s">
        <v>1</v>
      </c>
      <c r="N207" s="195" t="s">
        <v>40</v>
      </c>
      <c r="O207" s="155">
        <v>0</v>
      </c>
      <c r="P207" s="155">
        <f>O207*H207</f>
        <v>0</v>
      </c>
      <c r="Q207" s="155">
        <v>2.7E-4</v>
      </c>
      <c r="R207" s="155">
        <f>Q207*H207</f>
        <v>1.6334999999999999E-2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342</v>
      </c>
      <c r="AT207" s="157" t="s">
        <v>229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262</v>
      </c>
      <c r="BM207" s="157" t="s">
        <v>625</v>
      </c>
    </row>
    <row r="208" spans="1:65" s="14" customFormat="1">
      <c r="B208" s="166"/>
      <c r="D208" s="160" t="s">
        <v>142</v>
      </c>
      <c r="F208" s="168" t="s">
        <v>626</v>
      </c>
      <c r="H208" s="169">
        <v>60.5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16.5" customHeight="1">
      <c r="A209" s="30"/>
      <c r="B209" s="146"/>
      <c r="C209" s="187" t="s">
        <v>400</v>
      </c>
      <c r="D209" s="187" t="s">
        <v>229</v>
      </c>
      <c r="E209" s="188" t="s">
        <v>627</v>
      </c>
      <c r="F209" s="189" t="s">
        <v>628</v>
      </c>
      <c r="G209" s="190" t="s">
        <v>255</v>
      </c>
      <c r="H209" s="191">
        <v>16.5</v>
      </c>
      <c r="I209" s="192"/>
      <c r="J209" s="192">
        <f>ROUND(I209*H209,2)</f>
        <v>0</v>
      </c>
      <c r="K209" s="189" t="s">
        <v>139</v>
      </c>
      <c r="L209" s="193"/>
      <c r="M209" s="194" t="s">
        <v>1</v>
      </c>
      <c r="N209" s="195" t="s">
        <v>40</v>
      </c>
      <c r="O209" s="155">
        <v>0</v>
      </c>
      <c r="P209" s="155">
        <f>O209*H209</f>
        <v>0</v>
      </c>
      <c r="Q209" s="155">
        <v>2.9E-4</v>
      </c>
      <c r="R209" s="155">
        <f>Q209*H209</f>
        <v>4.7850000000000002E-3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342</v>
      </c>
      <c r="AT209" s="157" t="s">
        <v>229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262</v>
      </c>
      <c r="BM209" s="157" t="s">
        <v>629</v>
      </c>
    </row>
    <row r="210" spans="1:65" s="14" customFormat="1">
      <c r="B210" s="166"/>
      <c r="D210" s="160" t="s">
        <v>142</v>
      </c>
      <c r="F210" s="168" t="s">
        <v>630</v>
      </c>
      <c r="H210" s="169">
        <v>16.5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16.5" customHeight="1">
      <c r="A211" s="30"/>
      <c r="B211" s="146"/>
      <c r="C211" s="187" t="s">
        <v>405</v>
      </c>
      <c r="D211" s="187" t="s">
        <v>229</v>
      </c>
      <c r="E211" s="188" t="s">
        <v>631</v>
      </c>
      <c r="F211" s="189" t="s">
        <v>632</v>
      </c>
      <c r="G211" s="190" t="s">
        <v>255</v>
      </c>
      <c r="H211" s="191">
        <v>60.5</v>
      </c>
      <c r="I211" s="192"/>
      <c r="J211" s="192">
        <f>ROUND(I211*H211,2)</f>
        <v>0</v>
      </c>
      <c r="K211" s="189" t="s">
        <v>139</v>
      </c>
      <c r="L211" s="193"/>
      <c r="M211" s="194" t="s">
        <v>1</v>
      </c>
      <c r="N211" s="195" t="s">
        <v>40</v>
      </c>
      <c r="O211" s="155">
        <v>0</v>
      </c>
      <c r="P211" s="155">
        <f>O211*H211</f>
        <v>0</v>
      </c>
      <c r="Q211" s="155">
        <v>4.2000000000000002E-4</v>
      </c>
      <c r="R211" s="155">
        <f>Q211*H211</f>
        <v>2.5410000000000002E-2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342</v>
      </c>
      <c r="AT211" s="157" t="s">
        <v>229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262</v>
      </c>
      <c r="BM211" s="157" t="s">
        <v>633</v>
      </c>
    </row>
    <row r="212" spans="1:65" s="14" customFormat="1">
      <c r="B212" s="166"/>
      <c r="D212" s="160" t="s">
        <v>142</v>
      </c>
      <c r="F212" s="168" t="s">
        <v>626</v>
      </c>
      <c r="H212" s="169">
        <v>60.5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</v>
      </c>
      <c r="AX212" s="14" t="s">
        <v>81</v>
      </c>
      <c r="AY212" s="167" t="s">
        <v>133</v>
      </c>
    </row>
    <row r="213" spans="1:65" s="2" customFormat="1" ht="16.5" customHeight="1">
      <c r="A213" s="30"/>
      <c r="B213" s="146"/>
      <c r="C213" s="187" t="s">
        <v>409</v>
      </c>
      <c r="D213" s="187" t="s">
        <v>229</v>
      </c>
      <c r="E213" s="188" t="s">
        <v>634</v>
      </c>
      <c r="F213" s="189" t="s">
        <v>635</v>
      </c>
      <c r="G213" s="190" t="s">
        <v>255</v>
      </c>
      <c r="H213" s="191">
        <v>16.5</v>
      </c>
      <c r="I213" s="192"/>
      <c r="J213" s="192">
        <f>ROUND(I213*H213,2)</f>
        <v>0</v>
      </c>
      <c r="K213" s="189" t="s">
        <v>139</v>
      </c>
      <c r="L213" s="193"/>
      <c r="M213" s="194" t="s">
        <v>1</v>
      </c>
      <c r="N213" s="195" t="s">
        <v>40</v>
      </c>
      <c r="O213" s="155">
        <v>0</v>
      </c>
      <c r="P213" s="155">
        <f>O213*H213</f>
        <v>0</v>
      </c>
      <c r="Q213" s="155">
        <v>4.8000000000000001E-4</v>
      </c>
      <c r="R213" s="155">
        <f>Q213*H213</f>
        <v>7.92E-3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342</v>
      </c>
      <c r="AT213" s="157" t="s">
        <v>229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262</v>
      </c>
      <c r="BM213" s="157" t="s">
        <v>636</v>
      </c>
    </row>
    <row r="214" spans="1:65" s="14" customFormat="1">
      <c r="B214" s="166"/>
      <c r="D214" s="160" t="s">
        <v>142</v>
      </c>
      <c r="F214" s="168" t="s">
        <v>630</v>
      </c>
      <c r="H214" s="169">
        <v>16.5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142</v>
      </c>
      <c r="AU214" s="167" t="s">
        <v>87</v>
      </c>
      <c r="AV214" s="14" t="s">
        <v>87</v>
      </c>
      <c r="AW214" s="14" t="s">
        <v>3</v>
      </c>
      <c r="AX214" s="14" t="s">
        <v>81</v>
      </c>
      <c r="AY214" s="167" t="s">
        <v>133</v>
      </c>
    </row>
    <row r="215" spans="1:65" s="2" customFormat="1" ht="16.5" customHeight="1">
      <c r="A215" s="30"/>
      <c r="B215" s="146"/>
      <c r="C215" s="187" t="s">
        <v>414</v>
      </c>
      <c r="D215" s="187" t="s">
        <v>229</v>
      </c>
      <c r="E215" s="188" t="s">
        <v>637</v>
      </c>
      <c r="F215" s="189" t="s">
        <v>638</v>
      </c>
      <c r="G215" s="190" t="s">
        <v>255</v>
      </c>
      <c r="H215" s="191">
        <v>16.5</v>
      </c>
      <c r="I215" s="192"/>
      <c r="J215" s="192">
        <f>ROUND(I215*H215,2)</f>
        <v>0</v>
      </c>
      <c r="K215" s="189" t="s">
        <v>139</v>
      </c>
      <c r="L215" s="193"/>
      <c r="M215" s="194" t="s">
        <v>1</v>
      </c>
      <c r="N215" s="195" t="s">
        <v>40</v>
      </c>
      <c r="O215" s="155">
        <v>0</v>
      </c>
      <c r="P215" s="155">
        <f>O215*H215</f>
        <v>0</v>
      </c>
      <c r="Q215" s="155">
        <v>5.5000000000000003E-4</v>
      </c>
      <c r="R215" s="155">
        <f>Q215*H215</f>
        <v>9.0749999999999997E-3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342</v>
      </c>
      <c r="AT215" s="157" t="s">
        <v>229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262</v>
      </c>
      <c r="BM215" s="157" t="s">
        <v>639</v>
      </c>
    </row>
    <row r="216" spans="1:65" s="14" customFormat="1">
      <c r="B216" s="166"/>
      <c r="D216" s="160" t="s">
        <v>142</v>
      </c>
      <c r="F216" s="168" t="s">
        <v>630</v>
      </c>
      <c r="H216" s="169">
        <v>16.5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</v>
      </c>
      <c r="AX216" s="14" t="s">
        <v>81</v>
      </c>
      <c r="AY216" s="167" t="s">
        <v>133</v>
      </c>
    </row>
    <row r="217" spans="1:65" s="2" customFormat="1" ht="21.75" customHeight="1">
      <c r="A217" s="30"/>
      <c r="B217" s="146"/>
      <c r="C217" s="147" t="s">
        <v>420</v>
      </c>
      <c r="D217" s="147" t="s">
        <v>135</v>
      </c>
      <c r="E217" s="148" t="s">
        <v>640</v>
      </c>
      <c r="F217" s="149" t="s">
        <v>641</v>
      </c>
      <c r="G217" s="150" t="s">
        <v>642</v>
      </c>
      <c r="H217" s="151">
        <v>197.18600000000001</v>
      </c>
      <c r="I217" s="152"/>
      <c r="J217" s="152">
        <f>ROUND(I217*H217,2)</f>
        <v>0</v>
      </c>
      <c r="K217" s="149" t="s">
        <v>139</v>
      </c>
      <c r="L217" s="31"/>
      <c r="M217" s="153" t="s">
        <v>1</v>
      </c>
      <c r="N217" s="154" t="s">
        <v>40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262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262</v>
      </c>
      <c r="BM217" s="157" t="s">
        <v>643</v>
      </c>
    </row>
    <row r="218" spans="1:65" s="12" customFormat="1" ht="22.9" customHeight="1">
      <c r="B218" s="134"/>
      <c r="D218" s="135" t="s">
        <v>73</v>
      </c>
      <c r="E218" s="144" t="s">
        <v>644</v>
      </c>
      <c r="F218" s="144" t="s">
        <v>645</v>
      </c>
      <c r="J218" s="145">
        <f>BK218</f>
        <v>0</v>
      </c>
      <c r="L218" s="134"/>
      <c r="M218" s="138"/>
      <c r="N218" s="139"/>
      <c r="O218" s="139"/>
      <c r="P218" s="140">
        <f>SUM(P219:P224)</f>
        <v>48.606000000000009</v>
      </c>
      <c r="Q218" s="139"/>
      <c r="R218" s="140">
        <f>SUM(R219:R224)</f>
        <v>1.6307399999999999</v>
      </c>
      <c r="S218" s="139"/>
      <c r="T218" s="141">
        <f>SUM(T219:T224)</f>
        <v>0</v>
      </c>
      <c r="AR218" s="135" t="s">
        <v>87</v>
      </c>
      <c r="AT218" s="142" t="s">
        <v>73</v>
      </c>
      <c r="AU218" s="142" t="s">
        <v>81</v>
      </c>
      <c r="AY218" s="135" t="s">
        <v>133</v>
      </c>
      <c r="BK218" s="143">
        <f>SUM(BK219:BK224)</f>
        <v>0</v>
      </c>
    </row>
    <row r="219" spans="1:65" s="2" customFormat="1" ht="21.75" customHeight="1">
      <c r="A219" s="30"/>
      <c r="B219" s="146"/>
      <c r="C219" s="147" t="s">
        <v>425</v>
      </c>
      <c r="D219" s="147" t="s">
        <v>135</v>
      </c>
      <c r="E219" s="148" t="s">
        <v>646</v>
      </c>
      <c r="F219" s="149" t="s">
        <v>647</v>
      </c>
      <c r="G219" s="150" t="s">
        <v>403</v>
      </c>
      <c r="H219" s="151">
        <v>6</v>
      </c>
      <c r="I219" s="152"/>
      <c r="J219" s="152">
        <f t="shared" ref="J219:J224" si="10">ROUND(I219*H219,2)</f>
        <v>0</v>
      </c>
      <c r="K219" s="149" t="s">
        <v>139</v>
      </c>
      <c r="L219" s="31"/>
      <c r="M219" s="153" t="s">
        <v>1</v>
      </c>
      <c r="N219" s="154" t="s">
        <v>40</v>
      </c>
      <c r="O219" s="155">
        <v>8.1010000000000009</v>
      </c>
      <c r="P219" s="155">
        <f t="shared" ref="P219:P224" si="11">O219*H219</f>
        <v>48.606000000000009</v>
      </c>
      <c r="Q219" s="155">
        <v>0.27178999999999998</v>
      </c>
      <c r="R219" s="155">
        <f t="shared" ref="R219:R224" si="12">Q219*H219</f>
        <v>1.6307399999999999</v>
      </c>
      <c r="S219" s="155">
        <v>0</v>
      </c>
      <c r="T219" s="156">
        <f t="shared" ref="T219:T224" si="1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262</v>
      </c>
      <c r="AT219" s="157" t="s">
        <v>135</v>
      </c>
      <c r="AU219" s="157" t="s">
        <v>87</v>
      </c>
      <c r="AY219" s="18" t="s">
        <v>133</v>
      </c>
      <c r="BE219" s="158">
        <f t="shared" ref="BE219:BE224" si="14">IF(N219="základní",J219,0)</f>
        <v>0</v>
      </c>
      <c r="BF219" s="158">
        <f t="shared" ref="BF219:BF224" si="15">IF(N219="snížená",J219,0)</f>
        <v>0</v>
      </c>
      <c r="BG219" s="158">
        <f t="shared" ref="BG219:BG224" si="16">IF(N219="zákl. přenesená",J219,0)</f>
        <v>0</v>
      </c>
      <c r="BH219" s="158">
        <f t="shared" ref="BH219:BH224" si="17">IF(N219="sníž. přenesená",J219,0)</f>
        <v>0</v>
      </c>
      <c r="BI219" s="158">
        <f t="shared" ref="BI219:BI224" si="18">IF(N219="nulová",J219,0)</f>
        <v>0</v>
      </c>
      <c r="BJ219" s="18" t="s">
        <v>87</v>
      </c>
      <c r="BK219" s="158">
        <f t="shared" ref="BK219:BK224" si="19">ROUND(I219*H219,2)</f>
        <v>0</v>
      </c>
      <c r="BL219" s="18" t="s">
        <v>262</v>
      </c>
      <c r="BM219" s="157" t="s">
        <v>648</v>
      </c>
    </row>
    <row r="220" spans="1:65" s="2" customFormat="1" ht="21.75" customHeight="1">
      <c r="A220" s="30"/>
      <c r="B220" s="146"/>
      <c r="C220" s="187" t="s">
        <v>429</v>
      </c>
      <c r="D220" s="187" t="s">
        <v>229</v>
      </c>
      <c r="E220" s="188" t="s">
        <v>649</v>
      </c>
      <c r="F220" s="189" t="s">
        <v>650</v>
      </c>
      <c r="G220" s="190" t="s">
        <v>313</v>
      </c>
      <c r="H220" s="191">
        <v>6</v>
      </c>
      <c r="I220" s="192"/>
      <c r="J220" s="192">
        <f t="shared" si="10"/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 t="shared" si="11"/>
        <v>0</v>
      </c>
      <c r="Q220" s="155">
        <v>0</v>
      </c>
      <c r="R220" s="155">
        <f t="shared" si="12"/>
        <v>0</v>
      </c>
      <c r="S220" s="155">
        <v>0</v>
      </c>
      <c r="T220" s="156">
        <f t="shared" si="1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342</v>
      </c>
      <c r="AT220" s="157" t="s">
        <v>229</v>
      </c>
      <c r="AU220" s="157" t="s">
        <v>87</v>
      </c>
      <c r="AY220" s="18" t="s">
        <v>133</v>
      </c>
      <c r="BE220" s="158">
        <f t="shared" si="14"/>
        <v>0</v>
      </c>
      <c r="BF220" s="158">
        <f t="shared" si="15"/>
        <v>0</v>
      </c>
      <c r="BG220" s="158">
        <f t="shared" si="16"/>
        <v>0</v>
      </c>
      <c r="BH220" s="158">
        <f t="shared" si="17"/>
        <v>0</v>
      </c>
      <c r="BI220" s="158">
        <f t="shared" si="18"/>
        <v>0</v>
      </c>
      <c r="BJ220" s="18" t="s">
        <v>87</v>
      </c>
      <c r="BK220" s="158">
        <f t="shared" si="19"/>
        <v>0</v>
      </c>
      <c r="BL220" s="18" t="s">
        <v>262</v>
      </c>
      <c r="BM220" s="157" t="s">
        <v>651</v>
      </c>
    </row>
    <row r="221" spans="1:65" s="2" customFormat="1" ht="16.5" customHeight="1">
      <c r="A221" s="30"/>
      <c r="B221" s="146"/>
      <c r="C221" s="187" t="s">
        <v>433</v>
      </c>
      <c r="D221" s="187" t="s">
        <v>229</v>
      </c>
      <c r="E221" s="188" t="s">
        <v>652</v>
      </c>
      <c r="F221" s="189" t="s">
        <v>653</v>
      </c>
      <c r="G221" s="190" t="s">
        <v>313</v>
      </c>
      <c r="H221" s="191">
        <v>6</v>
      </c>
      <c r="I221" s="192"/>
      <c r="J221" s="192">
        <f t="shared" si="10"/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342</v>
      </c>
      <c r="AT221" s="157" t="s">
        <v>229</v>
      </c>
      <c r="AU221" s="157" t="s">
        <v>87</v>
      </c>
      <c r="AY221" s="18" t="s">
        <v>133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87</v>
      </c>
      <c r="BK221" s="158">
        <f t="shared" si="19"/>
        <v>0</v>
      </c>
      <c r="BL221" s="18" t="s">
        <v>262</v>
      </c>
      <c r="BM221" s="157" t="s">
        <v>654</v>
      </c>
    </row>
    <row r="222" spans="1:65" s="2" customFormat="1" ht="16.5" customHeight="1">
      <c r="A222" s="30"/>
      <c r="B222" s="146"/>
      <c r="C222" s="187" t="s">
        <v>438</v>
      </c>
      <c r="D222" s="187" t="s">
        <v>229</v>
      </c>
      <c r="E222" s="188" t="s">
        <v>655</v>
      </c>
      <c r="F222" s="189" t="s">
        <v>656</v>
      </c>
      <c r="G222" s="190" t="s">
        <v>313</v>
      </c>
      <c r="H222" s="191">
        <v>6</v>
      </c>
      <c r="I222" s="192"/>
      <c r="J222" s="192">
        <f t="shared" si="10"/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342</v>
      </c>
      <c r="AT222" s="157" t="s">
        <v>229</v>
      </c>
      <c r="AU222" s="157" t="s">
        <v>87</v>
      </c>
      <c r="AY222" s="18" t="s">
        <v>133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87</v>
      </c>
      <c r="BK222" s="158">
        <f t="shared" si="19"/>
        <v>0</v>
      </c>
      <c r="BL222" s="18" t="s">
        <v>262</v>
      </c>
      <c r="BM222" s="157" t="s">
        <v>657</v>
      </c>
    </row>
    <row r="223" spans="1:65" s="2" customFormat="1" ht="16.5" customHeight="1">
      <c r="A223" s="30"/>
      <c r="B223" s="146"/>
      <c r="C223" s="187" t="s">
        <v>442</v>
      </c>
      <c r="D223" s="187" t="s">
        <v>229</v>
      </c>
      <c r="E223" s="188" t="s">
        <v>658</v>
      </c>
      <c r="F223" s="189" t="s">
        <v>659</v>
      </c>
      <c r="G223" s="190" t="s">
        <v>313</v>
      </c>
      <c r="H223" s="191">
        <v>6</v>
      </c>
      <c r="I223" s="192"/>
      <c r="J223" s="192">
        <f t="shared" si="10"/>
        <v>0</v>
      </c>
      <c r="K223" s="189" t="s">
        <v>1</v>
      </c>
      <c r="L223" s="193"/>
      <c r="M223" s="194" t="s">
        <v>1</v>
      </c>
      <c r="N223" s="195" t="s">
        <v>40</v>
      </c>
      <c r="O223" s="155">
        <v>0</v>
      </c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342</v>
      </c>
      <c r="AT223" s="157" t="s">
        <v>229</v>
      </c>
      <c r="AU223" s="157" t="s">
        <v>87</v>
      </c>
      <c r="AY223" s="18" t="s">
        <v>133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87</v>
      </c>
      <c r="BK223" s="158">
        <f t="shared" si="19"/>
        <v>0</v>
      </c>
      <c r="BL223" s="18" t="s">
        <v>262</v>
      </c>
      <c r="BM223" s="157" t="s">
        <v>660</v>
      </c>
    </row>
    <row r="224" spans="1:65" s="2" customFormat="1" ht="21.75" customHeight="1">
      <c r="A224" s="30"/>
      <c r="B224" s="146"/>
      <c r="C224" s="147" t="s">
        <v>446</v>
      </c>
      <c r="D224" s="147" t="s">
        <v>135</v>
      </c>
      <c r="E224" s="148" t="s">
        <v>661</v>
      </c>
      <c r="F224" s="149" t="s">
        <v>662</v>
      </c>
      <c r="G224" s="150" t="s">
        <v>642</v>
      </c>
      <c r="H224" s="151">
        <v>4199.3999999999996</v>
      </c>
      <c r="I224" s="152"/>
      <c r="J224" s="152">
        <f t="shared" si="10"/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262</v>
      </c>
      <c r="AT224" s="157" t="s">
        <v>135</v>
      </c>
      <c r="AU224" s="157" t="s">
        <v>87</v>
      </c>
      <c r="AY224" s="18" t="s">
        <v>133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87</v>
      </c>
      <c r="BK224" s="158">
        <f t="shared" si="19"/>
        <v>0</v>
      </c>
      <c r="BL224" s="18" t="s">
        <v>262</v>
      </c>
      <c r="BM224" s="157" t="s">
        <v>663</v>
      </c>
    </row>
    <row r="225" spans="1:65" s="12" customFormat="1" ht="22.9" customHeight="1">
      <c r="B225" s="134"/>
      <c r="D225" s="135" t="s">
        <v>73</v>
      </c>
      <c r="E225" s="144" t="s">
        <v>664</v>
      </c>
      <c r="F225" s="144" t="s">
        <v>665</v>
      </c>
      <c r="J225" s="145">
        <f>BK225</f>
        <v>0</v>
      </c>
      <c r="L225" s="134"/>
      <c r="M225" s="138"/>
      <c r="N225" s="139"/>
      <c r="O225" s="139"/>
      <c r="P225" s="140">
        <f>SUM(P226:P237)</f>
        <v>106.08999999999999</v>
      </c>
      <c r="Q225" s="139"/>
      <c r="R225" s="140">
        <f>SUM(R226:R237)</f>
        <v>2.7900000000000001E-2</v>
      </c>
      <c r="S225" s="139"/>
      <c r="T225" s="141">
        <f>SUM(T226:T237)</f>
        <v>0</v>
      </c>
      <c r="AR225" s="135" t="s">
        <v>87</v>
      </c>
      <c r="AT225" s="142" t="s">
        <v>73</v>
      </c>
      <c r="AU225" s="142" t="s">
        <v>81</v>
      </c>
      <c r="AY225" s="135" t="s">
        <v>133</v>
      </c>
      <c r="BK225" s="143">
        <f>SUM(BK226:BK237)</f>
        <v>0</v>
      </c>
    </row>
    <row r="226" spans="1:65" s="2" customFormat="1" ht="16.5" customHeight="1">
      <c r="A226" s="30"/>
      <c r="B226" s="146"/>
      <c r="C226" s="147" t="s">
        <v>451</v>
      </c>
      <c r="D226" s="147" t="s">
        <v>135</v>
      </c>
      <c r="E226" s="148" t="s">
        <v>666</v>
      </c>
      <c r="F226" s="149" t="s">
        <v>667</v>
      </c>
      <c r="G226" s="150" t="s">
        <v>255</v>
      </c>
      <c r="H226" s="151">
        <v>55</v>
      </c>
      <c r="I226" s="152"/>
      <c r="J226" s="152">
        <f t="shared" ref="J226:J231" si="20">ROUND(I226*H226,2)</f>
        <v>0</v>
      </c>
      <c r="K226" s="149" t="s">
        <v>1</v>
      </c>
      <c r="L226" s="31"/>
      <c r="M226" s="153" t="s">
        <v>1</v>
      </c>
      <c r="N226" s="154" t="s">
        <v>40</v>
      </c>
      <c r="O226" s="155">
        <v>0.188</v>
      </c>
      <c r="P226" s="155">
        <f t="shared" ref="P226:P231" si="21">O226*H226</f>
        <v>10.34</v>
      </c>
      <c r="Q226" s="155">
        <v>1.8000000000000001E-4</v>
      </c>
      <c r="R226" s="155">
        <f t="shared" ref="R226:R231" si="22">Q226*H226</f>
        <v>9.9000000000000008E-3</v>
      </c>
      <c r="S226" s="155">
        <v>0</v>
      </c>
      <c r="T226" s="156">
        <f t="shared" ref="T226:T231" si="23"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262</v>
      </c>
      <c r="AT226" s="157" t="s">
        <v>135</v>
      </c>
      <c r="AU226" s="157" t="s">
        <v>87</v>
      </c>
      <c r="AY226" s="18" t="s">
        <v>133</v>
      </c>
      <c r="BE226" s="158">
        <f t="shared" ref="BE226:BE231" si="24">IF(N226="základní",J226,0)</f>
        <v>0</v>
      </c>
      <c r="BF226" s="158">
        <f t="shared" ref="BF226:BF231" si="25">IF(N226="snížená",J226,0)</f>
        <v>0</v>
      </c>
      <c r="BG226" s="158">
        <f t="shared" ref="BG226:BG231" si="26">IF(N226="zákl. přenesená",J226,0)</f>
        <v>0</v>
      </c>
      <c r="BH226" s="158">
        <f t="shared" ref="BH226:BH231" si="27">IF(N226="sníž. přenesená",J226,0)</f>
        <v>0</v>
      </c>
      <c r="BI226" s="158">
        <f t="shared" ref="BI226:BI231" si="28">IF(N226="nulová",J226,0)</f>
        <v>0</v>
      </c>
      <c r="BJ226" s="18" t="s">
        <v>87</v>
      </c>
      <c r="BK226" s="158">
        <f t="shared" ref="BK226:BK231" si="29">ROUND(I226*H226,2)</f>
        <v>0</v>
      </c>
      <c r="BL226" s="18" t="s">
        <v>262</v>
      </c>
      <c r="BM226" s="157" t="s">
        <v>668</v>
      </c>
    </row>
    <row r="227" spans="1:65" s="2" customFormat="1" ht="16.5" customHeight="1">
      <c r="A227" s="30"/>
      <c r="B227" s="146"/>
      <c r="C227" s="147" t="s">
        <v>457</v>
      </c>
      <c r="D227" s="147" t="s">
        <v>135</v>
      </c>
      <c r="E227" s="148" t="s">
        <v>669</v>
      </c>
      <c r="F227" s="149" t="s">
        <v>670</v>
      </c>
      <c r="G227" s="150" t="s">
        <v>255</v>
      </c>
      <c r="H227" s="151">
        <v>15</v>
      </c>
      <c r="I227" s="152"/>
      <c r="J227" s="152">
        <f t="shared" si="20"/>
        <v>0</v>
      </c>
      <c r="K227" s="149" t="s">
        <v>1</v>
      </c>
      <c r="L227" s="31"/>
      <c r="M227" s="153" t="s">
        <v>1</v>
      </c>
      <c r="N227" s="154" t="s">
        <v>40</v>
      </c>
      <c r="O227" s="155">
        <v>0.188</v>
      </c>
      <c r="P227" s="155">
        <f t="shared" si="21"/>
        <v>2.82</v>
      </c>
      <c r="Q227" s="155">
        <v>1.8000000000000001E-4</v>
      </c>
      <c r="R227" s="155">
        <f t="shared" si="22"/>
        <v>2.7000000000000001E-3</v>
      </c>
      <c r="S227" s="155">
        <v>0</v>
      </c>
      <c r="T227" s="156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262</v>
      </c>
      <c r="AT227" s="157" t="s">
        <v>135</v>
      </c>
      <c r="AU227" s="157" t="s">
        <v>87</v>
      </c>
      <c r="AY227" s="18" t="s">
        <v>133</v>
      </c>
      <c r="BE227" s="158">
        <f t="shared" si="24"/>
        <v>0</v>
      </c>
      <c r="BF227" s="158">
        <f t="shared" si="25"/>
        <v>0</v>
      </c>
      <c r="BG227" s="158">
        <f t="shared" si="26"/>
        <v>0</v>
      </c>
      <c r="BH227" s="158">
        <f t="shared" si="27"/>
        <v>0</v>
      </c>
      <c r="BI227" s="158">
        <f t="shared" si="28"/>
        <v>0</v>
      </c>
      <c r="BJ227" s="18" t="s">
        <v>87</v>
      </c>
      <c r="BK227" s="158">
        <f t="shared" si="29"/>
        <v>0</v>
      </c>
      <c r="BL227" s="18" t="s">
        <v>262</v>
      </c>
      <c r="BM227" s="157" t="s">
        <v>671</v>
      </c>
    </row>
    <row r="228" spans="1:65" s="2" customFormat="1" ht="16.5" customHeight="1">
      <c r="A228" s="30"/>
      <c r="B228" s="146"/>
      <c r="C228" s="147" t="s">
        <v>461</v>
      </c>
      <c r="D228" s="147" t="s">
        <v>135</v>
      </c>
      <c r="E228" s="148" t="s">
        <v>672</v>
      </c>
      <c r="F228" s="149" t="s">
        <v>673</v>
      </c>
      <c r="G228" s="150" t="s">
        <v>255</v>
      </c>
      <c r="H228" s="151">
        <v>55</v>
      </c>
      <c r="I228" s="152"/>
      <c r="J228" s="152">
        <f t="shared" si="20"/>
        <v>0</v>
      </c>
      <c r="K228" s="149" t="s">
        <v>1</v>
      </c>
      <c r="L228" s="31"/>
      <c r="M228" s="153" t="s">
        <v>1</v>
      </c>
      <c r="N228" s="154" t="s">
        <v>40</v>
      </c>
      <c r="O228" s="155">
        <v>0.188</v>
      </c>
      <c r="P228" s="155">
        <f t="shared" si="21"/>
        <v>10.34</v>
      </c>
      <c r="Q228" s="155">
        <v>1.8000000000000001E-4</v>
      </c>
      <c r="R228" s="155">
        <f t="shared" si="22"/>
        <v>9.9000000000000008E-3</v>
      </c>
      <c r="S228" s="155">
        <v>0</v>
      </c>
      <c r="T228" s="156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262</v>
      </c>
      <c r="AT228" s="157" t="s">
        <v>135</v>
      </c>
      <c r="AU228" s="157" t="s">
        <v>87</v>
      </c>
      <c r="AY228" s="18" t="s">
        <v>133</v>
      </c>
      <c r="BE228" s="158">
        <f t="shared" si="24"/>
        <v>0</v>
      </c>
      <c r="BF228" s="158">
        <f t="shared" si="25"/>
        <v>0</v>
      </c>
      <c r="BG228" s="158">
        <f t="shared" si="26"/>
        <v>0</v>
      </c>
      <c r="BH228" s="158">
        <f t="shared" si="27"/>
        <v>0</v>
      </c>
      <c r="BI228" s="158">
        <f t="shared" si="28"/>
        <v>0</v>
      </c>
      <c r="BJ228" s="18" t="s">
        <v>87</v>
      </c>
      <c r="BK228" s="158">
        <f t="shared" si="29"/>
        <v>0</v>
      </c>
      <c r="BL228" s="18" t="s">
        <v>262</v>
      </c>
      <c r="BM228" s="157" t="s">
        <v>674</v>
      </c>
    </row>
    <row r="229" spans="1:65" s="2" customFormat="1" ht="16.5" customHeight="1">
      <c r="A229" s="30"/>
      <c r="B229" s="146"/>
      <c r="C229" s="147" t="s">
        <v>465</v>
      </c>
      <c r="D229" s="147" t="s">
        <v>135</v>
      </c>
      <c r="E229" s="148" t="s">
        <v>675</v>
      </c>
      <c r="F229" s="149" t="s">
        <v>676</v>
      </c>
      <c r="G229" s="150" t="s">
        <v>255</v>
      </c>
      <c r="H229" s="151">
        <v>15</v>
      </c>
      <c r="I229" s="152"/>
      <c r="J229" s="152">
        <f t="shared" si="20"/>
        <v>0</v>
      </c>
      <c r="K229" s="149" t="s">
        <v>1</v>
      </c>
      <c r="L229" s="31"/>
      <c r="M229" s="153" t="s">
        <v>1</v>
      </c>
      <c r="N229" s="154" t="s">
        <v>40</v>
      </c>
      <c r="O229" s="155">
        <v>0.188</v>
      </c>
      <c r="P229" s="155">
        <f t="shared" si="21"/>
        <v>2.82</v>
      </c>
      <c r="Q229" s="155">
        <v>1.8000000000000001E-4</v>
      </c>
      <c r="R229" s="155">
        <f t="shared" si="22"/>
        <v>2.7000000000000001E-3</v>
      </c>
      <c r="S229" s="155">
        <v>0</v>
      </c>
      <c r="T229" s="156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7" t="s">
        <v>262</v>
      </c>
      <c r="AT229" s="157" t="s">
        <v>135</v>
      </c>
      <c r="AU229" s="157" t="s">
        <v>87</v>
      </c>
      <c r="AY229" s="18" t="s">
        <v>133</v>
      </c>
      <c r="BE229" s="158">
        <f t="shared" si="24"/>
        <v>0</v>
      </c>
      <c r="BF229" s="158">
        <f t="shared" si="25"/>
        <v>0</v>
      </c>
      <c r="BG229" s="158">
        <f t="shared" si="26"/>
        <v>0</v>
      </c>
      <c r="BH229" s="158">
        <f t="shared" si="27"/>
        <v>0</v>
      </c>
      <c r="BI229" s="158">
        <f t="shared" si="28"/>
        <v>0</v>
      </c>
      <c r="BJ229" s="18" t="s">
        <v>87</v>
      </c>
      <c r="BK229" s="158">
        <f t="shared" si="29"/>
        <v>0</v>
      </c>
      <c r="BL229" s="18" t="s">
        <v>262</v>
      </c>
      <c r="BM229" s="157" t="s">
        <v>677</v>
      </c>
    </row>
    <row r="230" spans="1:65" s="2" customFormat="1" ht="16.5" customHeight="1">
      <c r="A230" s="30"/>
      <c r="B230" s="146"/>
      <c r="C230" s="147" t="s">
        <v>470</v>
      </c>
      <c r="D230" s="147" t="s">
        <v>135</v>
      </c>
      <c r="E230" s="148" t="s">
        <v>678</v>
      </c>
      <c r="F230" s="149" t="s">
        <v>679</v>
      </c>
      <c r="G230" s="150" t="s">
        <v>255</v>
      </c>
      <c r="H230" s="151">
        <v>15</v>
      </c>
      <c r="I230" s="152"/>
      <c r="J230" s="152">
        <f t="shared" si="20"/>
        <v>0</v>
      </c>
      <c r="K230" s="149" t="s">
        <v>1</v>
      </c>
      <c r="L230" s="31"/>
      <c r="M230" s="153" t="s">
        <v>1</v>
      </c>
      <c r="N230" s="154" t="s">
        <v>40</v>
      </c>
      <c r="O230" s="155">
        <v>0.188</v>
      </c>
      <c r="P230" s="155">
        <f t="shared" si="21"/>
        <v>2.82</v>
      </c>
      <c r="Q230" s="155">
        <v>1.8000000000000001E-4</v>
      </c>
      <c r="R230" s="155">
        <f t="shared" si="22"/>
        <v>2.7000000000000001E-3</v>
      </c>
      <c r="S230" s="155">
        <v>0</v>
      </c>
      <c r="T230" s="156">
        <f t="shared" si="2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7" t="s">
        <v>262</v>
      </c>
      <c r="AT230" s="157" t="s">
        <v>135</v>
      </c>
      <c r="AU230" s="157" t="s">
        <v>87</v>
      </c>
      <c r="AY230" s="18" t="s">
        <v>133</v>
      </c>
      <c r="BE230" s="158">
        <f t="shared" si="24"/>
        <v>0</v>
      </c>
      <c r="BF230" s="158">
        <f t="shared" si="25"/>
        <v>0</v>
      </c>
      <c r="BG230" s="158">
        <f t="shared" si="26"/>
        <v>0</v>
      </c>
      <c r="BH230" s="158">
        <f t="shared" si="27"/>
        <v>0</v>
      </c>
      <c r="BI230" s="158">
        <f t="shared" si="28"/>
        <v>0</v>
      </c>
      <c r="BJ230" s="18" t="s">
        <v>87</v>
      </c>
      <c r="BK230" s="158">
        <f t="shared" si="29"/>
        <v>0</v>
      </c>
      <c r="BL230" s="18" t="s">
        <v>262</v>
      </c>
      <c r="BM230" s="157" t="s">
        <v>680</v>
      </c>
    </row>
    <row r="231" spans="1:65" s="2" customFormat="1" ht="16.5" customHeight="1">
      <c r="A231" s="30"/>
      <c r="B231" s="146"/>
      <c r="C231" s="147" t="s">
        <v>474</v>
      </c>
      <c r="D231" s="147" t="s">
        <v>135</v>
      </c>
      <c r="E231" s="148" t="s">
        <v>681</v>
      </c>
      <c r="F231" s="149" t="s">
        <v>682</v>
      </c>
      <c r="G231" s="150" t="s">
        <v>255</v>
      </c>
      <c r="H231" s="151">
        <v>2530</v>
      </c>
      <c r="I231" s="152"/>
      <c r="J231" s="152">
        <f t="shared" si="20"/>
        <v>0</v>
      </c>
      <c r="K231" s="149" t="s">
        <v>139</v>
      </c>
      <c r="L231" s="31"/>
      <c r="M231" s="153" t="s">
        <v>1</v>
      </c>
      <c r="N231" s="154" t="s">
        <v>40</v>
      </c>
      <c r="O231" s="155">
        <v>0.03</v>
      </c>
      <c r="P231" s="155">
        <f t="shared" si="21"/>
        <v>75.899999999999991</v>
      </c>
      <c r="Q231" s="155">
        <v>0</v>
      </c>
      <c r="R231" s="155">
        <f t="shared" si="22"/>
        <v>0</v>
      </c>
      <c r="S231" s="155">
        <v>0</v>
      </c>
      <c r="T231" s="156">
        <f t="shared" si="2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7" t="s">
        <v>262</v>
      </c>
      <c r="AT231" s="157" t="s">
        <v>135</v>
      </c>
      <c r="AU231" s="157" t="s">
        <v>87</v>
      </c>
      <c r="AY231" s="18" t="s">
        <v>133</v>
      </c>
      <c r="BE231" s="158">
        <f t="shared" si="24"/>
        <v>0</v>
      </c>
      <c r="BF231" s="158">
        <f t="shared" si="25"/>
        <v>0</v>
      </c>
      <c r="BG231" s="158">
        <f t="shared" si="26"/>
        <v>0</v>
      </c>
      <c r="BH231" s="158">
        <f t="shared" si="27"/>
        <v>0</v>
      </c>
      <c r="BI231" s="158">
        <f t="shared" si="28"/>
        <v>0</v>
      </c>
      <c r="BJ231" s="18" t="s">
        <v>87</v>
      </c>
      <c r="BK231" s="158">
        <f t="shared" si="29"/>
        <v>0</v>
      </c>
      <c r="BL231" s="18" t="s">
        <v>262</v>
      </c>
      <c r="BM231" s="157" t="s">
        <v>683</v>
      </c>
    </row>
    <row r="232" spans="1:65" s="14" customFormat="1">
      <c r="B232" s="166"/>
      <c r="D232" s="160" t="s">
        <v>142</v>
      </c>
      <c r="E232" s="167" t="s">
        <v>1</v>
      </c>
      <c r="F232" s="168" t="s">
        <v>684</v>
      </c>
      <c r="H232" s="169">
        <v>2405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685</v>
      </c>
      <c r="H233" s="169">
        <v>125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6" customFormat="1">
      <c r="B234" s="180"/>
      <c r="D234" s="160" t="s">
        <v>142</v>
      </c>
      <c r="E234" s="181" t="s">
        <v>1</v>
      </c>
      <c r="F234" s="182" t="s">
        <v>157</v>
      </c>
      <c r="H234" s="183">
        <v>2530</v>
      </c>
      <c r="L234" s="180"/>
      <c r="M234" s="184"/>
      <c r="N234" s="185"/>
      <c r="O234" s="185"/>
      <c r="P234" s="185"/>
      <c r="Q234" s="185"/>
      <c r="R234" s="185"/>
      <c r="S234" s="185"/>
      <c r="T234" s="186"/>
      <c r="AT234" s="181" t="s">
        <v>142</v>
      </c>
      <c r="AU234" s="181" t="s">
        <v>87</v>
      </c>
      <c r="AV234" s="16" t="s">
        <v>140</v>
      </c>
      <c r="AW234" s="16" t="s">
        <v>31</v>
      </c>
      <c r="AX234" s="16" t="s">
        <v>81</v>
      </c>
      <c r="AY234" s="181" t="s">
        <v>133</v>
      </c>
    </row>
    <row r="235" spans="1:65" s="2" customFormat="1" ht="16.5" customHeight="1">
      <c r="A235" s="30"/>
      <c r="B235" s="146"/>
      <c r="C235" s="147" t="s">
        <v>480</v>
      </c>
      <c r="D235" s="147" t="s">
        <v>135</v>
      </c>
      <c r="E235" s="148" t="s">
        <v>686</v>
      </c>
      <c r="F235" s="149" t="s">
        <v>687</v>
      </c>
      <c r="G235" s="150" t="s">
        <v>255</v>
      </c>
      <c r="H235" s="151">
        <v>30</v>
      </c>
      <c r="I235" s="152"/>
      <c r="J235" s="152">
        <f>ROUND(I235*H235,2)</f>
        <v>0</v>
      </c>
      <c r="K235" s="149" t="s">
        <v>139</v>
      </c>
      <c r="L235" s="31"/>
      <c r="M235" s="153" t="s">
        <v>1</v>
      </c>
      <c r="N235" s="154" t="s">
        <v>40</v>
      </c>
      <c r="O235" s="155">
        <v>3.5000000000000003E-2</v>
      </c>
      <c r="P235" s="155">
        <f>O235*H235</f>
        <v>1.05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7" t="s">
        <v>262</v>
      </c>
      <c r="AT235" s="157" t="s">
        <v>135</v>
      </c>
      <c r="AU235" s="157" t="s">
        <v>87</v>
      </c>
      <c r="AY235" s="18" t="s">
        <v>133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8" t="s">
        <v>87</v>
      </c>
      <c r="BK235" s="158">
        <f>ROUND(I235*H235,2)</f>
        <v>0</v>
      </c>
      <c r="BL235" s="18" t="s">
        <v>262</v>
      </c>
      <c r="BM235" s="157" t="s">
        <v>688</v>
      </c>
    </row>
    <row r="236" spans="1:65" s="14" customFormat="1">
      <c r="B236" s="166"/>
      <c r="D236" s="160" t="s">
        <v>142</v>
      </c>
      <c r="E236" s="167" t="s">
        <v>1</v>
      </c>
      <c r="F236" s="168" t="s">
        <v>689</v>
      </c>
      <c r="H236" s="169">
        <v>30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81</v>
      </c>
      <c r="AY236" s="167" t="s">
        <v>133</v>
      </c>
    </row>
    <row r="237" spans="1:65" s="2" customFormat="1" ht="21.75" customHeight="1">
      <c r="A237" s="30"/>
      <c r="B237" s="146"/>
      <c r="C237" s="147" t="s">
        <v>690</v>
      </c>
      <c r="D237" s="147" t="s">
        <v>135</v>
      </c>
      <c r="E237" s="148" t="s">
        <v>691</v>
      </c>
      <c r="F237" s="149" t="s">
        <v>692</v>
      </c>
      <c r="G237" s="150" t="s">
        <v>642</v>
      </c>
      <c r="H237" s="151">
        <v>987.23</v>
      </c>
      <c r="I237" s="152"/>
      <c r="J237" s="152">
        <f>ROUND(I237*H237,2)</f>
        <v>0</v>
      </c>
      <c r="K237" s="149" t="s">
        <v>139</v>
      </c>
      <c r="L237" s="31"/>
      <c r="M237" s="153" t="s">
        <v>1</v>
      </c>
      <c r="N237" s="154" t="s">
        <v>40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262</v>
      </c>
      <c r="AT237" s="157" t="s">
        <v>135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262</v>
      </c>
      <c r="BM237" s="157" t="s">
        <v>693</v>
      </c>
    </row>
    <row r="238" spans="1:65" s="12" customFormat="1" ht="22.9" customHeight="1">
      <c r="B238" s="134"/>
      <c r="D238" s="135" t="s">
        <v>73</v>
      </c>
      <c r="E238" s="144" t="s">
        <v>694</v>
      </c>
      <c r="F238" s="144" t="s">
        <v>695</v>
      </c>
      <c r="J238" s="145">
        <f>BK238</f>
        <v>0</v>
      </c>
      <c r="L238" s="134"/>
      <c r="M238" s="138"/>
      <c r="N238" s="139"/>
      <c r="O238" s="139"/>
      <c r="P238" s="140">
        <f>SUM(P239:P247)</f>
        <v>8.81</v>
      </c>
      <c r="Q238" s="139"/>
      <c r="R238" s="140">
        <f>SUM(R239:R247)</f>
        <v>1.7080000000000001E-2</v>
      </c>
      <c r="S238" s="139"/>
      <c r="T238" s="141">
        <f>SUM(T239:T247)</f>
        <v>0</v>
      </c>
      <c r="AR238" s="135" t="s">
        <v>87</v>
      </c>
      <c r="AT238" s="142" t="s">
        <v>73</v>
      </c>
      <c r="AU238" s="142" t="s">
        <v>81</v>
      </c>
      <c r="AY238" s="135" t="s">
        <v>133</v>
      </c>
      <c r="BK238" s="143">
        <f>SUM(BK239:BK247)</f>
        <v>0</v>
      </c>
    </row>
    <row r="239" spans="1:65" s="2" customFormat="1" ht="16.5" customHeight="1">
      <c r="A239" s="30"/>
      <c r="B239" s="146"/>
      <c r="C239" s="147" t="s">
        <v>696</v>
      </c>
      <c r="D239" s="147" t="s">
        <v>135</v>
      </c>
      <c r="E239" s="148" t="s">
        <v>697</v>
      </c>
      <c r="F239" s="149" t="s">
        <v>698</v>
      </c>
      <c r="G239" s="150" t="s">
        <v>313</v>
      </c>
      <c r="H239" s="151">
        <v>14</v>
      </c>
      <c r="I239" s="152"/>
      <c r="J239" s="152">
        <f t="shared" ref="J239:J247" si="30">ROUND(I239*H239,2)</f>
        <v>0</v>
      </c>
      <c r="K239" s="149" t="s">
        <v>139</v>
      </c>
      <c r="L239" s="31"/>
      <c r="M239" s="153" t="s">
        <v>1</v>
      </c>
      <c r="N239" s="154" t="s">
        <v>40</v>
      </c>
      <c r="O239" s="155">
        <v>0.16500000000000001</v>
      </c>
      <c r="P239" s="155">
        <f t="shared" ref="P239:P247" si="31">O239*H239</f>
        <v>2.31</v>
      </c>
      <c r="Q239" s="155">
        <v>8.0000000000000007E-5</v>
      </c>
      <c r="R239" s="155">
        <f t="shared" ref="R239:R247" si="32">Q239*H239</f>
        <v>1.1200000000000001E-3</v>
      </c>
      <c r="S239" s="155">
        <v>0</v>
      </c>
      <c r="T239" s="156">
        <f t="shared" ref="T239:T247" si="33"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7" t="s">
        <v>262</v>
      </c>
      <c r="AT239" s="157" t="s">
        <v>135</v>
      </c>
      <c r="AU239" s="157" t="s">
        <v>87</v>
      </c>
      <c r="AY239" s="18" t="s">
        <v>133</v>
      </c>
      <c r="BE239" s="158">
        <f t="shared" ref="BE239:BE247" si="34">IF(N239="základní",J239,0)</f>
        <v>0</v>
      </c>
      <c r="BF239" s="158">
        <f t="shared" ref="BF239:BF247" si="35">IF(N239="snížená",J239,0)</f>
        <v>0</v>
      </c>
      <c r="BG239" s="158">
        <f t="shared" ref="BG239:BG247" si="36">IF(N239="zákl. přenesená",J239,0)</f>
        <v>0</v>
      </c>
      <c r="BH239" s="158">
        <f t="shared" ref="BH239:BH247" si="37">IF(N239="sníž. přenesená",J239,0)</f>
        <v>0</v>
      </c>
      <c r="BI239" s="158">
        <f t="shared" ref="BI239:BI247" si="38">IF(N239="nulová",J239,0)</f>
        <v>0</v>
      </c>
      <c r="BJ239" s="18" t="s">
        <v>87</v>
      </c>
      <c r="BK239" s="158">
        <f t="shared" ref="BK239:BK247" si="39">ROUND(I239*H239,2)</f>
        <v>0</v>
      </c>
      <c r="BL239" s="18" t="s">
        <v>262</v>
      </c>
      <c r="BM239" s="157" t="s">
        <v>699</v>
      </c>
    </row>
    <row r="240" spans="1:65" s="2" customFormat="1" ht="16.5" customHeight="1">
      <c r="A240" s="30"/>
      <c r="B240" s="146"/>
      <c r="C240" s="187" t="s">
        <v>700</v>
      </c>
      <c r="D240" s="187" t="s">
        <v>229</v>
      </c>
      <c r="E240" s="188" t="s">
        <v>701</v>
      </c>
      <c r="F240" s="189" t="s">
        <v>702</v>
      </c>
      <c r="G240" s="190" t="s">
        <v>313</v>
      </c>
      <c r="H240" s="191">
        <v>12</v>
      </c>
      <c r="I240" s="192"/>
      <c r="J240" s="192">
        <f t="shared" si="30"/>
        <v>0</v>
      </c>
      <c r="K240" s="189" t="s">
        <v>1</v>
      </c>
      <c r="L240" s="193"/>
      <c r="M240" s="194" t="s">
        <v>1</v>
      </c>
      <c r="N240" s="195" t="s">
        <v>40</v>
      </c>
      <c r="O240" s="155">
        <v>0</v>
      </c>
      <c r="P240" s="155">
        <f t="shared" si="31"/>
        <v>0</v>
      </c>
      <c r="Q240" s="155">
        <v>0</v>
      </c>
      <c r="R240" s="155">
        <f t="shared" si="32"/>
        <v>0</v>
      </c>
      <c r="S240" s="155">
        <v>0</v>
      </c>
      <c r="T240" s="156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342</v>
      </c>
      <c r="AT240" s="157" t="s">
        <v>229</v>
      </c>
      <c r="AU240" s="157" t="s">
        <v>87</v>
      </c>
      <c r="AY240" s="18" t="s">
        <v>133</v>
      </c>
      <c r="BE240" s="158">
        <f t="shared" si="34"/>
        <v>0</v>
      </c>
      <c r="BF240" s="158">
        <f t="shared" si="35"/>
        <v>0</v>
      </c>
      <c r="BG240" s="158">
        <f t="shared" si="36"/>
        <v>0</v>
      </c>
      <c r="BH240" s="158">
        <f t="shared" si="37"/>
        <v>0</v>
      </c>
      <c r="BI240" s="158">
        <f t="shared" si="38"/>
        <v>0</v>
      </c>
      <c r="BJ240" s="18" t="s">
        <v>87</v>
      </c>
      <c r="BK240" s="158">
        <f t="shared" si="39"/>
        <v>0</v>
      </c>
      <c r="BL240" s="18" t="s">
        <v>262</v>
      </c>
      <c r="BM240" s="157" t="s">
        <v>703</v>
      </c>
    </row>
    <row r="241" spans="1:65" s="2" customFormat="1" ht="16.5" customHeight="1">
      <c r="A241" s="30"/>
      <c r="B241" s="146"/>
      <c r="C241" s="187" t="s">
        <v>568</v>
      </c>
      <c r="D241" s="187" t="s">
        <v>229</v>
      </c>
      <c r="E241" s="188" t="s">
        <v>704</v>
      </c>
      <c r="F241" s="189" t="s">
        <v>705</v>
      </c>
      <c r="G241" s="190" t="s">
        <v>313</v>
      </c>
      <c r="H241" s="191">
        <v>2</v>
      </c>
      <c r="I241" s="192"/>
      <c r="J241" s="192">
        <f t="shared" si="30"/>
        <v>0</v>
      </c>
      <c r="K241" s="189" t="s">
        <v>1</v>
      </c>
      <c r="L241" s="193"/>
      <c r="M241" s="194" t="s">
        <v>1</v>
      </c>
      <c r="N241" s="195" t="s">
        <v>40</v>
      </c>
      <c r="O241" s="155">
        <v>0</v>
      </c>
      <c r="P241" s="155">
        <f t="shared" si="31"/>
        <v>0</v>
      </c>
      <c r="Q241" s="155">
        <v>0</v>
      </c>
      <c r="R241" s="155">
        <f t="shared" si="32"/>
        <v>0</v>
      </c>
      <c r="S241" s="155">
        <v>0</v>
      </c>
      <c r="T241" s="156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342</v>
      </c>
      <c r="AT241" s="157" t="s">
        <v>229</v>
      </c>
      <c r="AU241" s="157" t="s">
        <v>87</v>
      </c>
      <c r="AY241" s="18" t="s">
        <v>133</v>
      </c>
      <c r="BE241" s="158">
        <f t="shared" si="34"/>
        <v>0</v>
      </c>
      <c r="BF241" s="158">
        <f t="shared" si="35"/>
        <v>0</v>
      </c>
      <c r="BG241" s="158">
        <f t="shared" si="36"/>
        <v>0</v>
      </c>
      <c r="BH241" s="158">
        <f t="shared" si="37"/>
        <v>0</v>
      </c>
      <c r="BI241" s="158">
        <f t="shared" si="38"/>
        <v>0</v>
      </c>
      <c r="BJ241" s="18" t="s">
        <v>87</v>
      </c>
      <c r="BK241" s="158">
        <f t="shared" si="39"/>
        <v>0</v>
      </c>
      <c r="BL241" s="18" t="s">
        <v>262</v>
      </c>
      <c r="BM241" s="157" t="s">
        <v>706</v>
      </c>
    </row>
    <row r="242" spans="1:65" s="2" customFormat="1" ht="21.75" customHeight="1">
      <c r="A242" s="30"/>
      <c r="B242" s="146"/>
      <c r="C242" s="147" t="s">
        <v>707</v>
      </c>
      <c r="D242" s="147" t="s">
        <v>135</v>
      </c>
      <c r="E242" s="148" t="s">
        <v>708</v>
      </c>
      <c r="F242" s="149" t="s">
        <v>709</v>
      </c>
      <c r="G242" s="150" t="s">
        <v>313</v>
      </c>
      <c r="H242" s="151">
        <v>20</v>
      </c>
      <c r="I242" s="152"/>
      <c r="J242" s="152">
        <f t="shared" si="30"/>
        <v>0</v>
      </c>
      <c r="K242" s="149" t="s">
        <v>139</v>
      </c>
      <c r="L242" s="31"/>
      <c r="M242" s="153" t="s">
        <v>1</v>
      </c>
      <c r="N242" s="154" t="s">
        <v>40</v>
      </c>
      <c r="O242" s="155">
        <v>0.10299999999999999</v>
      </c>
      <c r="P242" s="155">
        <f t="shared" si="31"/>
        <v>2.06</v>
      </c>
      <c r="Q242" s="155">
        <v>2.4000000000000001E-4</v>
      </c>
      <c r="R242" s="155">
        <f t="shared" si="32"/>
        <v>4.8000000000000004E-3</v>
      </c>
      <c r="S242" s="155">
        <v>0</v>
      </c>
      <c r="T242" s="156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7" t="s">
        <v>262</v>
      </c>
      <c r="AT242" s="157" t="s">
        <v>135</v>
      </c>
      <c r="AU242" s="157" t="s">
        <v>87</v>
      </c>
      <c r="AY242" s="18" t="s">
        <v>133</v>
      </c>
      <c r="BE242" s="158">
        <f t="shared" si="34"/>
        <v>0</v>
      </c>
      <c r="BF242" s="158">
        <f t="shared" si="35"/>
        <v>0</v>
      </c>
      <c r="BG242" s="158">
        <f t="shared" si="36"/>
        <v>0</v>
      </c>
      <c r="BH242" s="158">
        <f t="shared" si="37"/>
        <v>0</v>
      </c>
      <c r="BI242" s="158">
        <f t="shared" si="38"/>
        <v>0</v>
      </c>
      <c r="BJ242" s="18" t="s">
        <v>87</v>
      </c>
      <c r="BK242" s="158">
        <f t="shared" si="39"/>
        <v>0</v>
      </c>
      <c r="BL242" s="18" t="s">
        <v>262</v>
      </c>
      <c r="BM242" s="157" t="s">
        <v>710</v>
      </c>
    </row>
    <row r="243" spans="1:65" s="2" customFormat="1" ht="21.75" customHeight="1">
      <c r="A243" s="30"/>
      <c r="B243" s="146"/>
      <c r="C243" s="147" t="s">
        <v>711</v>
      </c>
      <c r="D243" s="147" t="s">
        <v>135</v>
      </c>
      <c r="E243" s="148" t="s">
        <v>712</v>
      </c>
      <c r="F243" s="149" t="s">
        <v>713</v>
      </c>
      <c r="G243" s="150" t="s">
        <v>313</v>
      </c>
      <c r="H243" s="151">
        <v>4</v>
      </c>
      <c r="I243" s="152"/>
      <c r="J243" s="152">
        <f t="shared" si="30"/>
        <v>0</v>
      </c>
      <c r="K243" s="149" t="s">
        <v>139</v>
      </c>
      <c r="L243" s="31"/>
      <c r="M243" s="153" t="s">
        <v>1</v>
      </c>
      <c r="N243" s="154" t="s">
        <v>40</v>
      </c>
      <c r="O243" s="155">
        <v>3.5000000000000003E-2</v>
      </c>
      <c r="P243" s="155">
        <f t="shared" si="31"/>
        <v>0.14000000000000001</v>
      </c>
      <c r="Q243" s="155">
        <v>1.3999999999999999E-4</v>
      </c>
      <c r="R243" s="155">
        <f t="shared" si="32"/>
        <v>5.5999999999999995E-4</v>
      </c>
      <c r="S243" s="155">
        <v>0</v>
      </c>
      <c r="T243" s="156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7" t="s">
        <v>262</v>
      </c>
      <c r="AT243" s="157" t="s">
        <v>135</v>
      </c>
      <c r="AU243" s="157" t="s">
        <v>87</v>
      </c>
      <c r="AY243" s="18" t="s">
        <v>133</v>
      </c>
      <c r="BE243" s="158">
        <f t="shared" si="34"/>
        <v>0</v>
      </c>
      <c r="BF243" s="158">
        <f t="shared" si="35"/>
        <v>0</v>
      </c>
      <c r="BG243" s="158">
        <f t="shared" si="36"/>
        <v>0</v>
      </c>
      <c r="BH243" s="158">
        <f t="shared" si="37"/>
        <v>0</v>
      </c>
      <c r="BI243" s="158">
        <f t="shared" si="38"/>
        <v>0</v>
      </c>
      <c r="BJ243" s="18" t="s">
        <v>87</v>
      </c>
      <c r="BK243" s="158">
        <f t="shared" si="39"/>
        <v>0</v>
      </c>
      <c r="BL243" s="18" t="s">
        <v>262</v>
      </c>
      <c r="BM243" s="157" t="s">
        <v>714</v>
      </c>
    </row>
    <row r="244" spans="1:65" s="2" customFormat="1" ht="21.75" customHeight="1">
      <c r="A244" s="30"/>
      <c r="B244" s="146"/>
      <c r="C244" s="147" t="s">
        <v>715</v>
      </c>
      <c r="D244" s="147" t="s">
        <v>135</v>
      </c>
      <c r="E244" s="148" t="s">
        <v>716</v>
      </c>
      <c r="F244" s="149" t="s">
        <v>717</v>
      </c>
      <c r="G244" s="150" t="s">
        <v>313</v>
      </c>
      <c r="H244" s="151">
        <v>4</v>
      </c>
      <c r="I244" s="152"/>
      <c r="J244" s="152">
        <f t="shared" si="30"/>
        <v>0</v>
      </c>
      <c r="K244" s="149" t="s">
        <v>139</v>
      </c>
      <c r="L244" s="31"/>
      <c r="M244" s="153" t="s">
        <v>1</v>
      </c>
      <c r="N244" s="154" t="s">
        <v>40</v>
      </c>
      <c r="O244" s="155">
        <v>0.16500000000000001</v>
      </c>
      <c r="P244" s="155">
        <f t="shared" si="31"/>
        <v>0.66</v>
      </c>
      <c r="Q244" s="155">
        <v>6.9999999999999999E-4</v>
      </c>
      <c r="R244" s="155">
        <f t="shared" si="32"/>
        <v>2.8E-3</v>
      </c>
      <c r="S244" s="155">
        <v>0</v>
      </c>
      <c r="T244" s="156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7" t="s">
        <v>262</v>
      </c>
      <c r="AT244" s="157" t="s">
        <v>135</v>
      </c>
      <c r="AU244" s="157" t="s">
        <v>87</v>
      </c>
      <c r="AY244" s="18" t="s">
        <v>133</v>
      </c>
      <c r="BE244" s="158">
        <f t="shared" si="34"/>
        <v>0</v>
      </c>
      <c r="BF244" s="158">
        <f t="shared" si="35"/>
        <v>0</v>
      </c>
      <c r="BG244" s="158">
        <f t="shared" si="36"/>
        <v>0</v>
      </c>
      <c r="BH244" s="158">
        <f t="shared" si="37"/>
        <v>0</v>
      </c>
      <c r="BI244" s="158">
        <f t="shared" si="38"/>
        <v>0</v>
      </c>
      <c r="BJ244" s="18" t="s">
        <v>87</v>
      </c>
      <c r="BK244" s="158">
        <f t="shared" si="39"/>
        <v>0</v>
      </c>
      <c r="BL244" s="18" t="s">
        <v>262</v>
      </c>
      <c r="BM244" s="157" t="s">
        <v>718</v>
      </c>
    </row>
    <row r="245" spans="1:65" s="2" customFormat="1" ht="21.75" customHeight="1">
      <c r="A245" s="30"/>
      <c r="B245" s="146"/>
      <c r="C245" s="147" t="s">
        <v>719</v>
      </c>
      <c r="D245" s="147" t="s">
        <v>135</v>
      </c>
      <c r="E245" s="148" t="s">
        <v>720</v>
      </c>
      <c r="F245" s="149" t="s">
        <v>721</v>
      </c>
      <c r="G245" s="150" t="s">
        <v>313</v>
      </c>
      <c r="H245" s="151">
        <v>20</v>
      </c>
      <c r="I245" s="152"/>
      <c r="J245" s="152">
        <f t="shared" si="30"/>
        <v>0</v>
      </c>
      <c r="K245" s="149" t="s">
        <v>139</v>
      </c>
      <c r="L245" s="31"/>
      <c r="M245" s="153" t="s">
        <v>1</v>
      </c>
      <c r="N245" s="154" t="s">
        <v>40</v>
      </c>
      <c r="O245" s="155">
        <v>8.2000000000000003E-2</v>
      </c>
      <c r="P245" s="155">
        <f t="shared" si="31"/>
        <v>1.6400000000000001</v>
      </c>
      <c r="Q245" s="155">
        <v>2.2000000000000001E-4</v>
      </c>
      <c r="R245" s="155">
        <f t="shared" si="32"/>
        <v>4.4000000000000003E-3</v>
      </c>
      <c r="S245" s="155">
        <v>0</v>
      </c>
      <c r="T245" s="156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7" t="s">
        <v>262</v>
      </c>
      <c r="AT245" s="157" t="s">
        <v>135</v>
      </c>
      <c r="AU245" s="157" t="s">
        <v>87</v>
      </c>
      <c r="AY245" s="18" t="s">
        <v>133</v>
      </c>
      <c r="BE245" s="158">
        <f t="shared" si="34"/>
        <v>0</v>
      </c>
      <c r="BF245" s="158">
        <f t="shared" si="35"/>
        <v>0</v>
      </c>
      <c r="BG245" s="158">
        <f t="shared" si="36"/>
        <v>0</v>
      </c>
      <c r="BH245" s="158">
        <f t="shared" si="37"/>
        <v>0</v>
      </c>
      <c r="BI245" s="158">
        <f t="shared" si="38"/>
        <v>0</v>
      </c>
      <c r="BJ245" s="18" t="s">
        <v>87</v>
      </c>
      <c r="BK245" s="158">
        <f t="shared" si="39"/>
        <v>0</v>
      </c>
      <c r="BL245" s="18" t="s">
        <v>262</v>
      </c>
      <c r="BM245" s="157" t="s">
        <v>722</v>
      </c>
    </row>
    <row r="246" spans="1:65" s="2" customFormat="1" ht="16.5" customHeight="1">
      <c r="A246" s="30"/>
      <c r="B246" s="146"/>
      <c r="C246" s="147" t="s">
        <v>723</v>
      </c>
      <c r="D246" s="147" t="s">
        <v>135</v>
      </c>
      <c r="E246" s="148" t="s">
        <v>724</v>
      </c>
      <c r="F246" s="149" t="s">
        <v>725</v>
      </c>
      <c r="G246" s="150" t="s">
        <v>313</v>
      </c>
      <c r="H246" s="151">
        <v>10</v>
      </c>
      <c r="I246" s="152"/>
      <c r="J246" s="152">
        <f t="shared" si="30"/>
        <v>0</v>
      </c>
      <c r="K246" s="149" t="s">
        <v>139</v>
      </c>
      <c r="L246" s="31"/>
      <c r="M246" s="153" t="s">
        <v>1</v>
      </c>
      <c r="N246" s="154" t="s">
        <v>40</v>
      </c>
      <c r="O246" s="155">
        <v>0.2</v>
      </c>
      <c r="P246" s="155">
        <f t="shared" si="31"/>
        <v>2</v>
      </c>
      <c r="Q246" s="155">
        <v>3.4000000000000002E-4</v>
      </c>
      <c r="R246" s="155">
        <f t="shared" si="32"/>
        <v>3.4000000000000002E-3</v>
      </c>
      <c r="S246" s="155">
        <v>0</v>
      </c>
      <c r="T246" s="156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7" t="s">
        <v>262</v>
      </c>
      <c r="AT246" s="157" t="s">
        <v>135</v>
      </c>
      <c r="AU246" s="157" t="s">
        <v>87</v>
      </c>
      <c r="AY246" s="18" t="s">
        <v>133</v>
      </c>
      <c r="BE246" s="158">
        <f t="shared" si="34"/>
        <v>0</v>
      </c>
      <c r="BF246" s="158">
        <f t="shared" si="35"/>
        <v>0</v>
      </c>
      <c r="BG246" s="158">
        <f t="shared" si="36"/>
        <v>0</v>
      </c>
      <c r="BH246" s="158">
        <f t="shared" si="37"/>
        <v>0</v>
      </c>
      <c r="BI246" s="158">
        <f t="shared" si="38"/>
        <v>0</v>
      </c>
      <c r="BJ246" s="18" t="s">
        <v>87</v>
      </c>
      <c r="BK246" s="158">
        <f t="shared" si="39"/>
        <v>0</v>
      </c>
      <c r="BL246" s="18" t="s">
        <v>262</v>
      </c>
      <c r="BM246" s="157" t="s">
        <v>726</v>
      </c>
    </row>
    <row r="247" spans="1:65" s="2" customFormat="1" ht="21.75" customHeight="1">
      <c r="A247" s="30"/>
      <c r="B247" s="146"/>
      <c r="C247" s="147" t="s">
        <v>727</v>
      </c>
      <c r="D247" s="147" t="s">
        <v>135</v>
      </c>
      <c r="E247" s="148" t="s">
        <v>728</v>
      </c>
      <c r="F247" s="149" t="s">
        <v>729</v>
      </c>
      <c r="G247" s="150" t="s">
        <v>642</v>
      </c>
      <c r="H247" s="151">
        <v>508.42200000000003</v>
      </c>
      <c r="I247" s="152"/>
      <c r="J247" s="152">
        <f t="shared" si="30"/>
        <v>0</v>
      </c>
      <c r="K247" s="149" t="s">
        <v>139</v>
      </c>
      <c r="L247" s="31"/>
      <c r="M247" s="153" t="s">
        <v>1</v>
      </c>
      <c r="N247" s="154" t="s">
        <v>40</v>
      </c>
      <c r="O247" s="155">
        <v>0</v>
      </c>
      <c r="P247" s="155">
        <f t="shared" si="31"/>
        <v>0</v>
      </c>
      <c r="Q247" s="155">
        <v>0</v>
      </c>
      <c r="R247" s="155">
        <f t="shared" si="32"/>
        <v>0</v>
      </c>
      <c r="S247" s="155">
        <v>0</v>
      </c>
      <c r="T247" s="156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7" t="s">
        <v>262</v>
      </c>
      <c r="AT247" s="157" t="s">
        <v>135</v>
      </c>
      <c r="AU247" s="157" t="s">
        <v>87</v>
      </c>
      <c r="AY247" s="18" t="s">
        <v>133</v>
      </c>
      <c r="BE247" s="158">
        <f t="shared" si="34"/>
        <v>0</v>
      </c>
      <c r="BF247" s="158">
        <f t="shared" si="35"/>
        <v>0</v>
      </c>
      <c r="BG247" s="158">
        <f t="shared" si="36"/>
        <v>0</v>
      </c>
      <c r="BH247" s="158">
        <f t="shared" si="37"/>
        <v>0</v>
      </c>
      <c r="BI247" s="158">
        <f t="shared" si="38"/>
        <v>0</v>
      </c>
      <c r="BJ247" s="18" t="s">
        <v>87</v>
      </c>
      <c r="BK247" s="158">
        <f t="shared" si="39"/>
        <v>0</v>
      </c>
      <c r="BL247" s="18" t="s">
        <v>262</v>
      </c>
      <c r="BM247" s="157" t="s">
        <v>730</v>
      </c>
    </row>
    <row r="248" spans="1:65" s="12" customFormat="1" ht="22.9" customHeight="1">
      <c r="B248" s="134"/>
      <c r="D248" s="135" t="s">
        <v>73</v>
      </c>
      <c r="E248" s="144" t="s">
        <v>731</v>
      </c>
      <c r="F248" s="144" t="s">
        <v>732</v>
      </c>
      <c r="J248" s="145">
        <f>BK248</f>
        <v>0</v>
      </c>
      <c r="L248" s="134"/>
      <c r="M248" s="138"/>
      <c r="N248" s="139"/>
      <c r="O248" s="139"/>
      <c r="P248" s="140">
        <f>SUM(P249:P262)</f>
        <v>134.90600000000001</v>
      </c>
      <c r="Q248" s="139"/>
      <c r="R248" s="140">
        <f>SUM(R249:R262)</f>
        <v>1.1904499999999998</v>
      </c>
      <c r="S248" s="139"/>
      <c r="T248" s="141">
        <f>SUM(T249:T262)</f>
        <v>0</v>
      </c>
      <c r="AR248" s="135" t="s">
        <v>87</v>
      </c>
      <c r="AT248" s="142" t="s">
        <v>73</v>
      </c>
      <c r="AU248" s="142" t="s">
        <v>81</v>
      </c>
      <c r="AY248" s="135" t="s">
        <v>133</v>
      </c>
      <c r="BK248" s="143">
        <f>SUM(BK249:BK262)</f>
        <v>0</v>
      </c>
    </row>
    <row r="249" spans="1:65" s="2" customFormat="1" ht="21.75" customHeight="1">
      <c r="A249" s="30"/>
      <c r="B249" s="146"/>
      <c r="C249" s="147" t="s">
        <v>733</v>
      </c>
      <c r="D249" s="147" t="s">
        <v>135</v>
      </c>
      <c r="E249" s="148" t="s">
        <v>734</v>
      </c>
      <c r="F249" s="149" t="s">
        <v>735</v>
      </c>
      <c r="G249" s="150" t="s">
        <v>313</v>
      </c>
      <c r="H249" s="151">
        <v>4</v>
      </c>
      <c r="I249" s="152"/>
      <c r="J249" s="152">
        <f t="shared" ref="J249:J257" si="40">ROUND(I249*H249,2)</f>
        <v>0</v>
      </c>
      <c r="K249" s="149" t="s">
        <v>139</v>
      </c>
      <c r="L249" s="31"/>
      <c r="M249" s="153" t="s">
        <v>1</v>
      </c>
      <c r="N249" s="154" t="s">
        <v>40</v>
      </c>
      <c r="O249" s="155">
        <v>0.26800000000000002</v>
      </c>
      <c r="P249" s="155">
        <f t="shared" ref="P249:P257" si="41">O249*H249</f>
        <v>1.0720000000000001</v>
      </c>
      <c r="Q249" s="155">
        <v>0</v>
      </c>
      <c r="R249" s="155">
        <f t="shared" ref="R249:R257" si="42">Q249*H249</f>
        <v>0</v>
      </c>
      <c r="S249" s="155">
        <v>0</v>
      </c>
      <c r="T249" s="156">
        <f t="shared" ref="T249:T257" si="43"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7" t="s">
        <v>262</v>
      </c>
      <c r="AT249" s="157" t="s">
        <v>135</v>
      </c>
      <c r="AU249" s="157" t="s">
        <v>87</v>
      </c>
      <c r="AY249" s="18" t="s">
        <v>133</v>
      </c>
      <c r="BE249" s="158">
        <f t="shared" ref="BE249:BE257" si="44">IF(N249="základní",J249,0)</f>
        <v>0</v>
      </c>
      <c r="BF249" s="158">
        <f t="shared" ref="BF249:BF257" si="45">IF(N249="snížená",J249,0)</f>
        <v>0</v>
      </c>
      <c r="BG249" s="158">
        <f t="shared" ref="BG249:BG257" si="46">IF(N249="zákl. přenesená",J249,0)</f>
        <v>0</v>
      </c>
      <c r="BH249" s="158">
        <f t="shared" ref="BH249:BH257" si="47">IF(N249="sníž. přenesená",J249,0)</f>
        <v>0</v>
      </c>
      <c r="BI249" s="158">
        <f t="shared" ref="BI249:BI257" si="48">IF(N249="nulová",J249,0)</f>
        <v>0</v>
      </c>
      <c r="BJ249" s="18" t="s">
        <v>87</v>
      </c>
      <c r="BK249" s="158">
        <f t="shared" ref="BK249:BK257" si="49">ROUND(I249*H249,2)</f>
        <v>0</v>
      </c>
      <c r="BL249" s="18" t="s">
        <v>262</v>
      </c>
      <c r="BM249" s="157" t="s">
        <v>736</v>
      </c>
    </row>
    <row r="250" spans="1:65" s="2" customFormat="1" ht="33" customHeight="1">
      <c r="A250" s="30"/>
      <c r="B250" s="146"/>
      <c r="C250" s="147" t="s">
        <v>737</v>
      </c>
      <c r="D250" s="147" t="s">
        <v>135</v>
      </c>
      <c r="E250" s="148" t="s">
        <v>738</v>
      </c>
      <c r="F250" s="149" t="s">
        <v>739</v>
      </c>
      <c r="G250" s="150" t="s">
        <v>313</v>
      </c>
      <c r="H250" s="151">
        <v>4</v>
      </c>
      <c r="I250" s="152"/>
      <c r="J250" s="152">
        <f t="shared" si="40"/>
        <v>0</v>
      </c>
      <c r="K250" s="149" t="s">
        <v>139</v>
      </c>
      <c r="L250" s="31"/>
      <c r="M250" s="153" t="s">
        <v>1</v>
      </c>
      <c r="N250" s="154" t="s">
        <v>40</v>
      </c>
      <c r="O250" s="155">
        <v>0.28100000000000003</v>
      </c>
      <c r="P250" s="155">
        <f t="shared" si="41"/>
        <v>1.1240000000000001</v>
      </c>
      <c r="Q250" s="155">
        <v>2.87E-2</v>
      </c>
      <c r="R250" s="155">
        <f t="shared" si="42"/>
        <v>0.1148</v>
      </c>
      <c r="S250" s="155">
        <v>0</v>
      </c>
      <c r="T250" s="156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7" t="s">
        <v>262</v>
      </c>
      <c r="AT250" s="157" t="s">
        <v>135</v>
      </c>
      <c r="AU250" s="157" t="s">
        <v>87</v>
      </c>
      <c r="AY250" s="18" t="s">
        <v>133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8" t="s">
        <v>87</v>
      </c>
      <c r="BK250" s="158">
        <f t="shared" si="49"/>
        <v>0</v>
      </c>
      <c r="BL250" s="18" t="s">
        <v>262</v>
      </c>
      <c r="BM250" s="157" t="s">
        <v>740</v>
      </c>
    </row>
    <row r="251" spans="1:65" s="2" customFormat="1" ht="44.25" customHeight="1">
      <c r="A251" s="30"/>
      <c r="B251" s="146"/>
      <c r="C251" s="147" t="s">
        <v>741</v>
      </c>
      <c r="D251" s="147" t="s">
        <v>135</v>
      </c>
      <c r="E251" s="148" t="s">
        <v>742</v>
      </c>
      <c r="F251" s="149" t="s">
        <v>743</v>
      </c>
      <c r="G251" s="150" t="s">
        <v>255</v>
      </c>
      <c r="H251" s="151">
        <v>2405</v>
      </c>
      <c r="I251" s="152"/>
      <c r="J251" s="152">
        <f t="shared" si="40"/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2.5999999999999999E-2</v>
      </c>
      <c r="P251" s="155">
        <f t="shared" si="41"/>
        <v>62.529999999999994</v>
      </c>
      <c r="Q251" s="155">
        <v>1.1E-4</v>
      </c>
      <c r="R251" s="155">
        <f t="shared" si="42"/>
        <v>0.26455000000000001</v>
      </c>
      <c r="S251" s="155">
        <v>0</v>
      </c>
      <c r="T251" s="156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262</v>
      </c>
      <c r="AT251" s="157" t="s">
        <v>135</v>
      </c>
      <c r="AU251" s="157" t="s">
        <v>87</v>
      </c>
      <c r="AY251" s="18" t="s">
        <v>133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8" t="s">
        <v>87</v>
      </c>
      <c r="BK251" s="158">
        <f t="shared" si="49"/>
        <v>0</v>
      </c>
      <c r="BL251" s="18" t="s">
        <v>262</v>
      </c>
      <c r="BM251" s="157" t="s">
        <v>744</v>
      </c>
    </row>
    <row r="252" spans="1:65" s="2" customFormat="1" ht="33" customHeight="1">
      <c r="A252" s="30"/>
      <c r="B252" s="146"/>
      <c r="C252" s="147" t="s">
        <v>745</v>
      </c>
      <c r="D252" s="147" t="s">
        <v>135</v>
      </c>
      <c r="E252" s="148" t="s">
        <v>746</v>
      </c>
      <c r="F252" s="149" t="s">
        <v>747</v>
      </c>
      <c r="G252" s="150" t="s">
        <v>175</v>
      </c>
      <c r="H252" s="151">
        <v>350</v>
      </c>
      <c r="I252" s="152"/>
      <c r="J252" s="152">
        <f t="shared" si="40"/>
        <v>0</v>
      </c>
      <c r="K252" s="149" t="s">
        <v>139</v>
      </c>
      <c r="L252" s="31"/>
      <c r="M252" s="153" t="s">
        <v>1</v>
      </c>
      <c r="N252" s="154" t="s">
        <v>40</v>
      </c>
      <c r="O252" s="155">
        <v>0.11</v>
      </c>
      <c r="P252" s="155">
        <f t="shared" si="41"/>
        <v>38.5</v>
      </c>
      <c r="Q252" s="155">
        <v>1.74E-3</v>
      </c>
      <c r="R252" s="155">
        <f t="shared" si="42"/>
        <v>0.60899999999999999</v>
      </c>
      <c r="S252" s="155">
        <v>0</v>
      </c>
      <c r="T252" s="156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7" t="s">
        <v>262</v>
      </c>
      <c r="AT252" s="157" t="s">
        <v>135</v>
      </c>
      <c r="AU252" s="157" t="s">
        <v>87</v>
      </c>
      <c r="AY252" s="18" t="s">
        <v>133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8" t="s">
        <v>87</v>
      </c>
      <c r="BK252" s="158">
        <f t="shared" si="49"/>
        <v>0</v>
      </c>
      <c r="BL252" s="18" t="s">
        <v>262</v>
      </c>
      <c r="BM252" s="157" t="s">
        <v>748</v>
      </c>
    </row>
    <row r="253" spans="1:65" s="2" customFormat="1" ht="21.75" customHeight="1">
      <c r="A253" s="30"/>
      <c r="B253" s="146"/>
      <c r="C253" s="147" t="s">
        <v>749</v>
      </c>
      <c r="D253" s="147" t="s">
        <v>135</v>
      </c>
      <c r="E253" s="148" t="s">
        <v>750</v>
      </c>
      <c r="F253" s="149" t="s">
        <v>751</v>
      </c>
      <c r="G253" s="150" t="s">
        <v>255</v>
      </c>
      <c r="H253" s="151">
        <v>350</v>
      </c>
      <c r="I253" s="152"/>
      <c r="J253" s="152">
        <f t="shared" si="40"/>
        <v>0</v>
      </c>
      <c r="K253" s="149" t="s">
        <v>139</v>
      </c>
      <c r="L253" s="31"/>
      <c r="M253" s="153" t="s">
        <v>1</v>
      </c>
      <c r="N253" s="154" t="s">
        <v>40</v>
      </c>
      <c r="O253" s="155">
        <v>3.2000000000000001E-2</v>
      </c>
      <c r="P253" s="155">
        <f t="shared" si="41"/>
        <v>11.200000000000001</v>
      </c>
      <c r="Q253" s="155">
        <v>6.9999999999999994E-5</v>
      </c>
      <c r="R253" s="155">
        <f t="shared" si="42"/>
        <v>2.4499999999999997E-2</v>
      </c>
      <c r="S253" s="155">
        <v>0</v>
      </c>
      <c r="T253" s="156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7" t="s">
        <v>262</v>
      </c>
      <c r="AT253" s="157" t="s">
        <v>135</v>
      </c>
      <c r="AU253" s="157" t="s">
        <v>87</v>
      </c>
      <c r="AY253" s="18" t="s">
        <v>133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8" t="s">
        <v>87</v>
      </c>
      <c r="BK253" s="158">
        <f t="shared" si="49"/>
        <v>0</v>
      </c>
      <c r="BL253" s="18" t="s">
        <v>262</v>
      </c>
      <c r="BM253" s="157" t="s">
        <v>752</v>
      </c>
    </row>
    <row r="254" spans="1:65" s="2" customFormat="1" ht="33" customHeight="1">
      <c r="A254" s="30"/>
      <c r="B254" s="146"/>
      <c r="C254" s="147" t="s">
        <v>753</v>
      </c>
      <c r="D254" s="147" t="s">
        <v>135</v>
      </c>
      <c r="E254" s="148" t="s">
        <v>754</v>
      </c>
      <c r="F254" s="149" t="s">
        <v>755</v>
      </c>
      <c r="G254" s="150" t="s">
        <v>756</v>
      </c>
      <c r="H254" s="151">
        <v>6</v>
      </c>
      <c r="I254" s="152"/>
      <c r="J254" s="152">
        <f t="shared" si="40"/>
        <v>0</v>
      </c>
      <c r="K254" s="149" t="s">
        <v>139</v>
      </c>
      <c r="L254" s="31"/>
      <c r="M254" s="153" t="s">
        <v>1</v>
      </c>
      <c r="N254" s="154" t="s">
        <v>40</v>
      </c>
      <c r="O254" s="155">
        <v>0.503</v>
      </c>
      <c r="P254" s="155">
        <f t="shared" si="41"/>
        <v>3.0179999999999998</v>
      </c>
      <c r="Q254" s="155">
        <v>3.0999999999999999E-3</v>
      </c>
      <c r="R254" s="155">
        <f t="shared" si="42"/>
        <v>1.8599999999999998E-2</v>
      </c>
      <c r="S254" s="155">
        <v>0</v>
      </c>
      <c r="T254" s="156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7" t="s">
        <v>262</v>
      </c>
      <c r="AT254" s="157" t="s">
        <v>135</v>
      </c>
      <c r="AU254" s="157" t="s">
        <v>87</v>
      </c>
      <c r="AY254" s="18" t="s">
        <v>133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8" t="s">
        <v>87</v>
      </c>
      <c r="BK254" s="158">
        <f t="shared" si="49"/>
        <v>0</v>
      </c>
      <c r="BL254" s="18" t="s">
        <v>262</v>
      </c>
      <c r="BM254" s="157" t="s">
        <v>757</v>
      </c>
    </row>
    <row r="255" spans="1:65" s="2" customFormat="1" ht="33" customHeight="1">
      <c r="A255" s="30"/>
      <c r="B255" s="146"/>
      <c r="C255" s="147" t="s">
        <v>758</v>
      </c>
      <c r="D255" s="147" t="s">
        <v>135</v>
      </c>
      <c r="E255" s="148" t="s">
        <v>759</v>
      </c>
      <c r="F255" s="149" t="s">
        <v>760</v>
      </c>
      <c r="G255" s="150" t="s">
        <v>756</v>
      </c>
      <c r="H255" s="151">
        <v>8</v>
      </c>
      <c r="I255" s="152"/>
      <c r="J255" s="152">
        <f t="shared" si="40"/>
        <v>0</v>
      </c>
      <c r="K255" s="149" t="s">
        <v>139</v>
      </c>
      <c r="L255" s="31"/>
      <c r="M255" s="153" t="s">
        <v>1</v>
      </c>
      <c r="N255" s="154" t="s">
        <v>40</v>
      </c>
      <c r="O255" s="155">
        <v>0.51800000000000002</v>
      </c>
      <c r="P255" s="155">
        <f t="shared" si="41"/>
        <v>4.1440000000000001</v>
      </c>
      <c r="Q255" s="155">
        <v>3.8999999999999998E-3</v>
      </c>
      <c r="R255" s="155">
        <f t="shared" si="42"/>
        <v>3.1199999999999999E-2</v>
      </c>
      <c r="S255" s="155">
        <v>0</v>
      </c>
      <c r="T255" s="156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7" t="s">
        <v>262</v>
      </c>
      <c r="AT255" s="157" t="s">
        <v>135</v>
      </c>
      <c r="AU255" s="157" t="s">
        <v>87</v>
      </c>
      <c r="AY255" s="18" t="s">
        <v>133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8" t="s">
        <v>87</v>
      </c>
      <c r="BK255" s="158">
        <f t="shared" si="49"/>
        <v>0</v>
      </c>
      <c r="BL255" s="18" t="s">
        <v>262</v>
      </c>
      <c r="BM255" s="157" t="s">
        <v>761</v>
      </c>
    </row>
    <row r="256" spans="1:65" s="2" customFormat="1" ht="33" customHeight="1">
      <c r="A256" s="30"/>
      <c r="B256" s="146"/>
      <c r="C256" s="147" t="s">
        <v>762</v>
      </c>
      <c r="D256" s="147" t="s">
        <v>135</v>
      </c>
      <c r="E256" s="148" t="s">
        <v>763</v>
      </c>
      <c r="F256" s="149" t="s">
        <v>764</v>
      </c>
      <c r="G256" s="150" t="s">
        <v>756</v>
      </c>
      <c r="H256" s="151">
        <v>2</v>
      </c>
      <c r="I256" s="152"/>
      <c r="J256" s="152">
        <f t="shared" si="40"/>
        <v>0</v>
      </c>
      <c r="K256" s="149" t="s">
        <v>139</v>
      </c>
      <c r="L256" s="31"/>
      <c r="M256" s="153" t="s">
        <v>1</v>
      </c>
      <c r="N256" s="154" t="s">
        <v>40</v>
      </c>
      <c r="O256" s="155">
        <v>0.53300000000000003</v>
      </c>
      <c r="P256" s="155">
        <f t="shared" si="41"/>
        <v>1.0660000000000001</v>
      </c>
      <c r="Q256" s="155">
        <v>4.8999999999999998E-3</v>
      </c>
      <c r="R256" s="155">
        <f t="shared" si="42"/>
        <v>9.7999999999999997E-3</v>
      </c>
      <c r="S256" s="155">
        <v>0</v>
      </c>
      <c r="T256" s="156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7" t="s">
        <v>262</v>
      </c>
      <c r="AT256" s="157" t="s">
        <v>135</v>
      </c>
      <c r="AU256" s="157" t="s">
        <v>87</v>
      </c>
      <c r="AY256" s="18" t="s">
        <v>133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8" t="s">
        <v>87</v>
      </c>
      <c r="BK256" s="158">
        <f t="shared" si="49"/>
        <v>0</v>
      </c>
      <c r="BL256" s="18" t="s">
        <v>262</v>
      </c>
      <c r="BM256" s="157" t="s">
        <v>765</v>
      </c>
    </row>
    <row r="257" spans="1:65" s="2" customFormat="1" ht="16.5" customHeight="1">
      <c r="A257" s="30"/>
      <c r="B257" s="146"/>
      <c r="C257" s="147" t="s">
        <v>766</v>
      </c>
      <c r="D257" s="147" t="s">
        <v>135</v>
      </c>
      <c r="E257" s="148" t="s">
        <v>767</v>
      </c>
      <c r="F257" s="149" t="s">
        <v>768</v>
      </c>
      <c r="G257" s="150" t="s">
        <v>313</v>
      </c>
      <c r="H257" s="151">
        <v>8</v>
      </c>
      <c r="I257" s="152"/>
      <c r="J257" s="152">
        <f t="shared" si="40"/>
        <v>0</v>
      </c>
      <c r="K257" s="149" t="s">
        <v>1</v>
      </c>
      <c r="L257" s="31"/>
      <c r="M257" s="153" t="s">
        <v>1</v>
      </c>
      <c r="N257" s="154" t="s">
        <v>40</v>
      </c>
      <c r="O257" s="155">
        <v>0.57299999999999995</v>
      </c>
      <c r="P257" s="155">
        <f t="shared" si="41"/>
        <v>4.5839999999999996</v>
      </c>
      <c r="Q257" s="155">
        <v>1.09E-2</v>
      </c>
      <c r="R257" s="155">
        <f t="shared" si="42"/>
        <v>8.72E-2</v>
      </c>
      <c r="S257" s="155">
        <v>0</v>
      </c>
      <c r="T257" s="156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7" t="s">
        <v>262</v>
      </c>
      <c r="AT257" s="157" t="s">
        <v>135</v>
      </c>
      <c r="AU257" s="157" t="s">
        <v>87</v>
      </c>
      <c r="AY257" s="18" t="s">
        <v>133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8" t="s">
        <v>87</v>
      </c>
      <c r="BK257" s="158">
        <f t="shared" si="49"/>
        <v>0</v>
      </c>
      <c r="BL257" s="18" t="s">
        <v>262</v>
      </c>
      <c r="BM257" s="157" t="s">
        <v>769</v>
      </c>
    </row>
    <row r="258" spans="1:65" s="14" customFormat="1">
      <c r="B258" s="166"/>
      <c r="D258" s="160" t="s">
        <v>142</v>
      </c>
      <c r="E258" s="167" t="s">
        <v>1</v>
      </c>
      <c r="F258" s="168" t="s">
        <v>770</v>
      </c>
      <c r="H258" s="169">
        <v>8</v>
      </c>
      <c r="L258" s="166"/>
      <c r="M258" s="170"/>
      <c r="N258" s="171"/>
      <c r="O258" s="171"/>
      <c r="P258" s="171"/>
      <c r="Q258" s="171"/>
      <c r="R258" s="171"/>
      <c r="S258" s="171"/>
      <c r="T258" s="172"/>
      <c r="AT258" s="167" t="s">
        <v>142</v>
      </c>
      <c r="AU258" s="167" t="s">
        <v>87</v>
      </c>
      <c r="AV258" s="14" t="s">
        <v>87</v>
      </c>
      <c r="AW258" s="14" t="s">
        <v>31</v>
      </c>
      <c r="AX258" s="14" t="s">
        <v>81</v>
      </c>
      <c r="AY258" s="167" t="s">
        <v>133</v>
      </c>
    </row>
    <row r="259" spans="1:65" s="2" customFormat="1" ht="16.5" customHeight="1">
      <c r="A259" s="30"/>
      <c r="B259" s="146"/>
      <c r="C259" s="147" t="s">
        <v>771</v>
      </c>
      <c r="D259" s="147" t="s">
        <v>135</v>
      </c>
      <c r="E259" s="148" t="s">
        <v>772</v>
      </c>
      <c r="F259" s="149" t="s">
        <v>773</v>
      </c>
      <c r="G259" s="150" t="s">
        <v>313</v>
      </c>
      <c r="H259" s="151">
        <v>2</v>
      </c>
      <c r="I259" s="152"/>
      <c r="J259" s="152">
        <f>ROUND(I259*H259,2)</f>
        <v>0</v>
      </c>
      <c r="K259" s="149" t="s">
        <v>1</v>
      </c>
      <c r="L259" s="31"/>
      <c r="M259" s="153" t="s">
        <v>1</v>
      </c>
      <c r="N259" s="154" t="s">
        <v>40</v>
      </c>
      <c r="O259" s="155">
        <v>0.58399999999999996</v>
      </c>
      <c r="P259" s="155">
        <f>O259*H259</f>
        <v>1.1679999999999999</v>
      </c>
      <c r="Q259" s="155">
        <v>1.24E-2</v>
      </c>
      <c r="R259" s="155">
        <f>Q259*H259</f>
        <v>2.4799999999999999E-2</v>
      </c>
      <c r="S259" s="155">
        <v>0</v>
      </c>
      <c r="T259" s="156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57" t="s">
        <v>262</v>
      </c>
      <c r="AT259" s="157" t="s">
        <v>135</v>
      </c>
      <c r="AU259" s="157" t="s">
        <v>87</v>
      </c>
      <c r="AY259" s="18" t="s">
        <v>133</v>
      </c>
      <c r="BE259" s="158">
        <f>IF(N259="základní",J259,0)</f>
        <v>0</v>
      </c>
      <c r="BF259" s="158">
        <f>IF(N259="snížená",J259,0)</f>
        <v>0</v>
      </c>
      <c r="BG259" s="158">
        <f>IF(N259="zákl. přenesená",J259,0)</f>
        <v>0</v>
      </c>
      <c r="BH259" s="158">
        <f>IF(N259="sníž. přenesená",J259,0)</f>
        <v>0</v>
      </c>
      <c r="BI259" s="158">
        <f>IF(N259="nulová",J259,0)</f>
        <v>0</v>
      </c>
      <c r="BJ259" s="18" t="s">
        <v>87</v>
      </c>
      <c r="BK259" s="158">
        <f>ROUND(I259*H259,2)</f>
        <v>0</v>
      </c>
      <c r="BL259" s="18" t="s">
        <v>262</v>
      </c>
      <c r="BM259" s="157" t="s">
        <v>774</v>
      </c>
    </row>
    <row r="260" spans="1:65" s="2" customFormat="1" ht="21.75" customHeight="1">
      <c r="A260" s="30"/>
      <c r="B260" s="146"/>
      <c r="C260" s="147" t="s">
        <v>775</v>
      </c>
      <c r="D260" s="147" t="s">
        <v>135</v>
      </c>
      <c r="E260" s="148" t="s">
        <v>776</v>
      </c>
      <c r="F260" s="149" t="s">
        <v>777</v>
      </c>
      <c r="G260" s="150" t="s">
        <v>313</v>
      </c>
      <c r="H260" s="151">
        <v>100</v>
      </c>
      <c r="I260" s="152"/>
      <c r="J260" s="152">
        <f>ROUND(I260*H260,2)</f>
        <v>0</v>
      </c>
      <c r="K260" s="149" t="s">
        <v>139</v>
      </c>
      <c r="L260" s="31"/>
      <c r="M260" s="153" t="s">
        <v>1</v>
      </c>
      <c r="N260" s="154" t="s">
        <v>40</v>
      </c>
      <c r="O260" s="155">
        <v>6.5000000000000002E-2</v>
      </c>
      <c r="P260" s="155">
        <f>O260*H260</f>
        <v>6.5</v>
      </c>
      <c r="Q260" s="155">
        <v>6.0000000000000002E-5</v>
      </c>
      <c r="R260" s="155">
        <f>Q260*H260</f>
        <v>6.0000000000000001E-3</v>
      </c>
      <c r="S260" s="155">
        <v>0</v>
      </c>
      <c r="T260" s="156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7" t="s">
        <v>262</v>
      </c>
      <c r="AT260" s="157" t="s">
        <v>135</v>
      </c>
      <c r="AU260" s="157" t="s">
        <v>87</v>
      </c>
      <c r="AY260" s="18" t="s">
        <v>133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87</v>
      </c>
      <c r="BK260" s="158">
        <f>ROUND(I260*H260,2)</f>
        <v>0</v>
      </c>
      <c r="BL260" s="18" t="s">
        <v>262</v>
      </c>
      <c r="BM260" s="157" t="s">
        <v>778</v>
      </c>
    </row>
    <row r="261" spans="1:65" s="2" customFormat="1" ht="21.75" customHeight="1">
      <c r="A261" s="200"/>
      <c r="B261" s="146"/>
      <c r="C261" s="242">
        <v>82</v>
      </c>
      <c r="D261" s="242" t="s">
        <v>135</v>
      </c>
      <c r="E261" s="243" t="s">
        <v>967</v>
      </c>
      <c r="F261" s="244" t="s">
        <v>968</v>
      </c>
      <c r="G261" s="245" t="s">
        <v>313</v>
      </c>
      <c r="H261" s="246">
        <v>6</v>
      </c>
      <c r="I261" s="247"/>
      <c r="J261" s="247">
        <f>ROUND(I261*H261,2)</f>
        <v>0</v>
      </c>
      <c r="K261" s="244"/>
      <c r="L261" s="248" t="s">
        <v>969</v>
      </c>
      <c r="M261" s="153"/>
      <c r="N261" s="154"/>
      <c r="O261" s="155"/>
      <c r="P261" s="155"/>
      <c r="Q261" s="155"/>
      <c r="R261" s="155"/>
      <c r="S261" s="155"/>
      <c r="T261" s="156"/>
      <c r="U261" s="200"/>
      <c r="V261" s="200"/>
      <c r="W261" s="200"/>
      <c r="X261" s="200"/>
      <c r="Y261" s="200"/>
      <c r="Z261" s="200"/>
      <c r="AA261" s="200"/>
      <c r="AB261" s="200"/>
      <c r="AC261" s="200"/>
      <c r="AD261" s="200"/>
      <c r="AE261" s="200"/>
      <c r="AR261" s="157"/>
      <c r="AT261" s="157"/>
      <c r="AU261" s="157"/>
      <c r="AY261" s="18"/>
      <c r="BE261" s="158"/>
      <c r="BF261" s="158"/>
      <c r="BG261" s="158"/>
      <c r="BH261" s="158"/>
      <c r="BI261" s="158"/>
      <c r="BJ261" s="18"/>
      <c r="BK261" s="158">
        <f>ROUND(I261*H261,2)</f>
        <v>0</v>
      </c>
      <c r="BL261" s="18"/>
      <c r="BM261" s="157"/>
    </row>
    <row r="262" spans="1:65" s="2" customFormat="1" ht="21.75" customHeight="1">
      <c r="A262" s="30"/>
      <c r="B262" s="146"/>
      <c r="C262" s="147">
        <v>83</v>
      </c>
      <c r="D262" s="147" t="s">
        <v>135</v>
      </c>
      <c r="E262" s="148" t="s">
        <v>779</v>
      </c>
      <c r="F262" s="149" t="s">
        <v>780</v>
      </c>
      <c r="G262" s="150" t="s">
        <v>642</v>
      </c>
      <c r="H262" s="151">
        <v>4184.53</v>
      </c>
      <c r="I262" s="152"/>
      <c r="J262" s="152">
        <f>ROUND(I262*H262,2)</f>
        <v>0</v>
      </c>
      <c r="K262" s="149" t="s">
        <v>139</v>
      </c>
      <c r="L262" s="31"/>
      <c r="M262" s="153" t="s">
        <v>1</v>
      </c>
      <c r="N262" s="154" t="s">
        <v>40</v>
      </c>
      <c r="O262" s="155">
        <v>0</v>
      </c>
      <c r="P262" s="155">
        <f>O262*H262</f>
        <v>0</v>
      </c>
      <c r="Q262" s="155">
        <v>0</v>
      </c>
      <c r="R262" s="155">
        <f>Q262*H262</f>
        <v>0</v>
      </c>
      <c r="S262" s="155">
        <v>0</v>
      </c>
      <c r="T262" s="156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7" t="s">
        <v>262</v>
      </c>
      <c r="AT262" s="157" t="s">
        <v>135</v>
      </c>
      <c r="AU262" s="157" t="s">
        <v>87</v>
      </c>
      <c r="AY262" s="18" t="s">
        <v>133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8" t="s">
        <v>87</v>
      </c>
      <c r="BK262" s="158">
        <f>ROUND(I262*H262,2)</f>
        <v>0</v>
      </c>
      <c r="BL262" s="18" t="s">
        <v>262</v>
      </c>
      <c r="BM262" s="157" t="s">
        <v>781</v>
      </c>
    </row>
    <row r="263" spans="1:65" s="12" customFormat="1" ht="25.9" customHeight="1">
      <c r="B263" s="134"/>
      <c r="D263" s="135" t="s">
        <v>73</v>
      </c>
      <c r="E263" s="136" t="s">
        <v>229</v>
      </c>
      <c r="F263" s="136" t="s">
        <v>782</v>
      </c>
      <c r="J263" s="137">
        <f>BK263</f>
        <v>0</v>
      </c>
      <c r="L263" s="134"/>
      <c r="M263" s="138"/>
      <c r="N263" s="139"/>
      <c r="O263" s="139"/>
      <c r="P263" s="140">
        <f>SUM(P264:P265)</f>
        <v>6.0140000000000011</v>
      </c>
      <c r="Q263" s="139"/>
      <c r="R263" s="140">
        <f>SUM(R264:R265)</f>
        <v>0</v>
      </c>
      <c r="S263" s="139"/>
      <c r="T263" s="141">
        <f>SUM(T264:T265)</f>
        <v>0</v>
      </c>
      <c r="AR263" s="135" t="s">
        <v>149</v>
      </c>
      <c r="AT263" s="142" t="s">
        <v>73</v>
      </c>
      <c r="AU263" s="142" t="s">
        <v>74</v>
      </c>
      <c r="AY263" s="135" t="s">
        <v>133</v>
      </c>
      <c r="BK263" s="143">
        <f>SUM(BK264:BK265)</f>
        <v>0</v>
      </c>
    </row>
    <row r="264" spans="1:65" s="2" customFormat="1" ht="21.75" customHeight="1">
      <c r="A264" s="30"/>
      <c r="B264" s="146"/>
      <c r="C264" s="147">
        <v>84</v>
      </c>
      <c r="D264" s="147" t="s">
        <v>135</v>
      </c>
      <c r="E264" s="148" t="s">
        <v>783</v>
      </c>
      <c r="F264" s="149" t="s">
        <v>784</v>
      </c>
      <c r="G264" s="150" t="s">
        <v>255</v>
      </c>
      <c r="H264" s="151">
        <v>58</v>
      </c>
      <c r="I264" s="152"/>
      <c r="J264" s="152">
        <f>ROUND(I264*H264,2)</f>
        <v>0</v>
      </c>
      <c r="K264" s="149" t="s">
        <v>139</v>
      </c>
      <c r="L264" s="31"/>
      <c r="M264" s="153" t="s">
        <v>1</v>
      </c>
      <c r="N264" s="154" t="s">
        <v>40</v>
      </c>
      <c r="O264" s="155">
        <v>0.1</v>
      </c>
      <c r="P264" s="155">
        <f>O264*H264</f>
        <v>5.8000000000000007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7" t="s">
        <v>568</v>
      </c>
      <c r="AT264" s="157" t="s">
        <v>135</v>
      </c>
      <c r="AU264" s="157" t="s">
        <v>81</v>
      </c>
      <c r="AY264" s="18" t="s">
        <v>133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8" t="s">
        <v>87</v>
      </c>
      <c r="BK264" s="158">
        <f>ROUND(I264*H264,2)</f>
        <v>0</v>
      </c>
      <c r="BL264" s="18" t="s">
        <v>568</v>
      </c>
      <c r="BM264" s="157" t="s">
        <v>785</v>
      </c>
    </row>
    <row r="265" spans="1:65" s="2" customFormat="1" ht="21.75" customHeight="1">
      <c r="A265" s="30"/>
      <c r="B265" s="146"/>
      <c r="C265" s="147">
        <v>85</v>
      </c>
      <c r="D265" s="147" t="s">
        <v>135</v>
      </c>
      <c r="E265" s="148" t="s">
        <v>786</v>
      </c>
      <c r="F265" s="149" t="s">
        <v>787</v>
      </c>
      <c r="G265" s="150" t="s">
        <v>255</v>
      </c>
      <c r="H265" s="151">
        <v>2</v>
      </c>
      <c r="I265" s="152"/>
      <c r="J265" s="152">
        <f>ROUND(I265*H265,2)</f>
        <v>0</v>
      </c>
      <c r="K265" s="149" t="s">
        <v>139</v>
      </c>
      <c r="L265" s="31"/>
      <c r="M265" s="153" t="s">
        <v>1</v>
      </c>
      <c r="N265" s="154" t="s">
        <v>40</v>
      </c>
      <c r="O265" s="155">
        <v>0.107</v>
      </c>
      <c r="P265" s="155">
        <f>O265*H265</f>
        <v>0.214</v>
      </c>
      <c r="Q265" s="155">
        <v>0</v>
      </c>
      <c r="R265" s="155">
        <f>Q265*H265</f>
        <v>0</v>
      </c>
      <c r="S265" s="155">
        <v>0</v>
      </c>
      <c r="T265" s="156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57" t="s">
        <v>568</v>
      </c>
      <c r="AT265" s="157" t="s">
        <v>135</v>
      </c>
      <c r="AU265" s="157" t="s">
        <v>81</v>
      </c>
      <c r="AY265" s="18" t="s">
        <v>133</v>
      </c>
      <c r="BE265" s="158">
        <f>IF(N265="základní",J265,0)</f>
        <v>0</v>
      </c>
      <c r="BF265" s="158">
        <f>IF(N265="snížená",J265,0)</f>
        <v>0</v>
      </c>
      <c r="BG265" s="158">
        <f>IF(N265="zákl. přenesená",J265,0)</f>
        <v>0</v>
      </c>
      <c r="BH265" s="158">
        <f>IF(N265="sníž. přenesená",J265,0)</f>
        <v>0</v>
      </c>
      <c r="BI265" s="158">
        <f>IF(N265="nulová",J265,0)</f>
        <v>0</v>
      </c>
      <c r="BJ265" s="18" t="s">
        <v>87</v>
      </c>
      <c r="BK265" s="158">
        <f>ROUND(I265*H265,2)</f>
        <v>0</v>
      </c>
      <c r="BL265" s="18" t="s">
        <v>568</v>
      </c>
      <c r="BM265" s="157" t="s">
        <v>788</v>
      </c>
    </row>
    <row r="266" spans="1:65" s="12" customFormat="1" ht="25.9" customHeight="1">
      <c r="B266" s="134"/>
      <c r="D266" s="135" t="s">
        <v>73</v>
      </c>
      <c r="E266" s="136" t="s">
        <v>789</v>
      </c>
      <c r="F266" s="136" t="s">
        <v>789</v>
      </c>
      <c r="J266" s="137">
        <f>BK266</f>
        <v>0</v>
      </c>
      <c r="L266" s="134"/>
      <c r="M266" s="138"/>
      <c r="N266" s="139"/>
      <c r="O266" s="139"/>
      <c r="P266" s="140">
        <f>P267</f>
        <v>0</v>
      </c>
      <c r="Q266" s="139"/>
      <c r="R266" s="140">
        <f>R267</f>
        <v>0</v>
      </c>
      <c r="S266" s="139"/>
      <c r="T266" s="141">
        <f>T267</f>
        <v>0</v>
      </c>
      <c r="AR266" s="135" t="s">
        <v>140</v>
      </c>
      <c r="AT266" s="142" t="s">
        <v>73</v>
      </c>
      <c r="AU266" s="142" t="s">
        <v>74</v>
      </c>
      <c r="AY266" s="135" t="s">
        <v>133</v>
      </c>
      <c r="BK266" s="143">
        <f>BK267</f>
        <v>0</v>
      </c>
    </row>
    <row r="267" spans="1:65" s="2" customFormat="1" ht="16.5" customHeight="1">
      <c r="A267" s="30"/>
      <c r="B267" s="146"/>
      <c r="C267" s="147">
        <v>86</v>
      </c>
      <c r="D267" s="147" t="s">
        <v>135</v>
      </c>
      <c r="E267" s="148" t="s">
        <v>790</v>
      </c>
      <c r="F267" s="149" t="s">
        <v>791</v>
      </c>
      <c r="G267" s="150" t="s">
        <v>792</v>
      </c>
      <c r="H267" s="151">
        <v>72</v>
      </c>
      <c r="I267" s="152"/>
      <c r="J267" s="152">
        <f>ROUND(I267*H267,2)</f>
        <v>0</v>
      </c>
      <c r="K267" s="149" t="s">
        <v>1</v>
      </c>
      <c r="L267" s="31"/>
      <c r="M267" s="153" t="s">
        <v>1</v>
      </c>
      <c r="N267" s="154" t="s">
        <v>40</v>
      </c>
      <c r="O267" s="155">
        <v>0</v>
      </c>
      <c r="P267" s="155">
        <f>O267*H267</f>
        <v>0</v>
      </c>
      <c r="Q267" s="155">
        <v>0</v>
      </c>
      <c r="R267" s="155">
        <f>Q267*H267</f>
        <v>0</v>
      </c>
      <c r="S267" s="155">
        <v>0</v>
      </c>
      <c r="T267" s="156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57" t="s">
        <v>793</v>
      </c>
      <c r="AT267" s="157" t="s">
        <v>135</v>
      </c>
      <c r="AU267" s="157" t="s">
        <v>81</v>
      </c>
      <c r="AY267" s="18" t="s">
        <v>133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8" t="s">
        <v>87</v>
      </c>
      <c r="BK267" s="158">
        <f>ROUND(I267*H267,2)</f>
        <v>0</v>
      </c>
      <c r="BL267" s="18" t="s">
        <v>793</v>
      </c>
      <c r="BM267" s="157" t="s">
        <v>794</v>
      </c>
    </row>
    <row r="268" spans="1:65" s="12" customFormat="1" ht="25.9" customHeight="1">
      <c r="B268" s="134"/>
      <c r="D268" s="135" t="s">
        <v>73</v>
      </c>
      <c r="E268" s="136" t="s">
        <v>795</v>
      </c>
      <c r="F268" s="136" t="s">
        <v>796</v>
      </c>
      <c r="J268" s="137">
        <f>BK268</f>
        <v>0</v>
      </c>
      <c r="L268" s="134"/>
      <c r="M268" s="138"/>
      <c r="N268" s="139"/>
      <c r="O268" s="139"/>
      <c r="P268" s="140">
        <f>P269+P272</f>
        <v>0</v>
      </c>
      <c r="Q268" s="139"/>
      <c r="R268" s="140">
        <f>R269+R272</f>
        <v>0</v>
      </c>
      <c r="S268" s="139"/>
      <c r="T268" s="141">
        <f>T269+T272</f>
        <v>0</v>
      </c>
      <c r="AR268" s="135" t="s">
        <v>184</v>
      </c>
      <c r="AT268" s="142" t="s">
        <v>73</v>
      </c>
      <c r="AU268" s="142" t="s">
        <v>74</v>
      </c>
      <c r="AY268" s="135" t="s">
        <v>133</v>
      </c>
      <c r="BK268" s="143">
        <f>BK269+BK272</f>
        <v>0</v>
      </c>
    </row>
    <row r="269" spans="1:65" s="12" customFormat="1" ht="22.9" customHeight="1">
      <c r="B269" s="134"/>
      <c r="D269" s="135" t="s">
        <v>73</v>
      </c>
      <c r="E269" s="144" t="s">
        <v>797</v>
      </c>
      <c r="F269" s="144" t="s">
        <v>798</v>
      </c>
      <c r="J269" s="145">
        <f>BK269</f>
        <v>0</v>
      </c>
      <c r="L269" s="134"/>
      <c r="M269" s="138"/>
      <c r="N269" s="139"/>
      <c r="O269" s="139"/>
      <c r="P269" s="140">
        <f>SUM(P270:P271)</f>
        <v>0</v>
      </c>
      <c r="Q269" s="139"/>
      <c r="R269" s="140">
        <f>SUM(R270:R271)</f>
        <v>0</v>
      </c>
      <c r="S269" s="139"/>
      <c r="T269" s="141">
        <f>SUM(T270:T271)</f>
        <v>0</v>
      </c>
      <c r="AR269" s="135" t="s">
        <v>184</v>
      </c>
      <c r="AT269" s="142" t="s">
        <v>73</v>
      </c>
      <c r="AU269" s="142" t="s">
        <v>81</v>
      </c>
      <c r="AY269" s="135" t="s">
        <v>133</v>
      </c>
      <c r="BK269" s="143">
        <f>SUM(BK270:BK271)</f>
        <v>0</v>
      </c>
    </row>
    <row r="270" spans="1:65" s="2" customFormat="1" ht="16.5" customHeight="1">
      <c r="A270" s="30"/>
      <c r="B270" s="146"/>
      <c r="C270" s="147">
        <v>87</v>
      </c>
      <c r="D270" s="147" t="s">
        <v>135</v>
      </c>
      <c r="E270" s="148" t="s">
        <v>799</v>
      </c>
      <c r="F270" s="149" t="s">
        <v>800</v>
      </c>
      <c r="G270" s="150" t="s">
        <v>801</v>
      </c>
      <c r="H270" s="151">
        <v>1</v>
      </c>
      <c r="I270" s="152"/>
      <c r="J270" s="152">
        <f>ROUND(I270*H270,2)</f>
        <v>0</v>
      </c>
      <c r="K270" s="149" t="s">
        <v>139</v>
      </c>
      <c r="L270" s="31"/>
      <c r="M270" s="153" t="s">
        <v>1</v>
      </c>
      <c r="N270" s="154" t="s">
        <v>40</v>
      </c>
      <c r="O270" s="155">
        <v>0</v>
      </c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57" t="s">
        <v>802</v>
      </c>
      <c r="AT270" s="157" t="s">
        <v>135</v>
      </c>
      <c r="AU270" s="157" t="s">
        <v>87</v>
      </c>
      <c r="AY270" s="18" t="s">
        <v>133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8" t="s">
        <v>87</v>
      </c>
      <c r="BK270" s="158">
        <f>ROUND(I270*H270,2)</f>
        <v>0</v>
      </c>
      <c r="BL270" s="18" t="s">
        <v>802</v>
      </c>
      <c r="BM270" s="157" t="s">
        <v>803</v>
      </c>
    </row>
    <row r="271" spans="1:65" s="2" customFormat="1" ht="16.5" customHeight="1">
      <c r="A271" s="30"/>
      <c r="B271" s="146"/>
      <c r="C271" s="147">
        <v>88</v>
      </c>
      <c r="D271" s="147" t="s">
        <v>135</v>
      </c>
      <c r="E271" s="148" t="s">
        <v>804</v>
      </c>
      <c r="F271" s="149" t="s">
        <v>805</v>
      </c>
      <c r="G271" s="150" t="s">
        <v>801</v>
      </c>
      <c r="H271" s="151">
        <v>1</v>
      </c>
      <c r="I271" s="152"/>
      <c r="J271" s="152">
        <f>ROUND(I271*H271,2)</f>
        <v>0</v>
      </c>
      <c r="K271" s="149" t="s">
        <v>139</v>
      </c>
      <c r="L271" s="31"/>
      <c r="M271" s="153" t="s">
        <v>1</v>
      </c>
      <c r="N271" s="154" t="s">
        <v>40</v>
      </c>
      <c r="O271" s="155">
        <v>0</v>
      </c>
      <c r="P271" s="155">
        <f>O271*H271</f>
        <v>0</v>
      </c>
      <c r="Q271" s="155">
        <v>0</v>
      </c>
      <c r="R271" s="155">
        <f>Q271*H271</f>
        <v>0</v>
      </c>
      <c r="S271" s="155">
        <v>0</v>
      </c>
      <c r="T271" s="156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7" t="s">
        <v>802</v>
      </c>
      <c r="AT271" s="157" t="s">
        <v>135</v>
      </c>
      <c r="AU271" s="157" t="s">
        <v>87</v>
      </c>
      <c r="AY271" s="18" t="s">
        <v>133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8" t="s">
        <v>87</v>
      </c>
      <c r="BK271" s="158">
        <f>ROUND(I271*H271,2)</f>
        <v>0</v>
      </c>
      <c r="BL271" s="18" t="s">
        <v>802</v>
      </c>
      <c r="BM271" s="157" t="s">
        <v>806</v>
      </c>
    </row>
    <row r="272" spans="1:65" s="12" customFormat="1" ht="22.9" customHeight="1">
      <c r="B272" s="134"/>
      <c r="D272" s="135" t="s">
        <v>73</v>
      </c>
      <c r="E272" s="144" t="s">
        <v>807</v>
      </c>
      <c r="F272" s="144" t="s">
        <v>808</v>
      </c>
      <c r="J272" s="145">
        <f>BK272</f>
        <v>0</v>
      </c>
      <c r="L272" s="134"/>
      <c r="M272" s="138"/>
      <c r="N272" s="139"/>
      <c r="O272" s="139"/>
      <c r="P272" s="140">
        <f>P273</f>
        <v>0</v>
      </c>
      <c r="Q272" s="139"/>
      <c r="R272" s="140">
        <f>R273</f>
        <v>0</v>
      </c>
      <c r="S272" s="139"/>
      <c r="T272" s="141">
        <f>T273</f>
        <v>0</v>
      </c>
      <c r="AR272" s="135" t="s">
        <v>184</v>
      </c>
      <c r="AT272" s="142" t="s">
        <v>73</v>
      </c>
      <c r="AU272" s="142" t="s">
        <v>81</v>
      </c>
      <c r="AY272" s="135" t="s">
        <v>133</v>
      </c>
      <c r="BK272" s="143">
        <f>BK273</f>
        <v>0</v>
      </c>
    </row>
    <row r="273" spans="1:65" s="2" customFormat="1" ht="16.5" customHeight="1">
      <c r="A273" s="30"/>
      <c r="B273" s="146"/>
      <c r="C273" s="147">
        <v>89</v>
      </c>
      <c r="D273" s="147" t="s">
        <v>135</v>
      </c>
      <c r="E273" s="148" t="s">
        <v>809</v>
      </c>
      <c r="F273" s="149" t="s">
        <v>810</v>
      </c>
      <c r="G273" s="150" t="s">
        <v>801</v>
      </c>
      <c r="H273" s="151">
        <v>1</v>
      </c>
      <c r="I273" s="152"/>
      <c r="J273" s="152">
        <f>ROUND(I273*H273,2)</f>
        <v>0</v>
      </c>
      <c r="K273" s="149" t="s">
        <v>139</v>
      </c>
      <c r="L273" s="31"/>
      <c r="M273" s="196" t="s">
        <v>1</v>
      </c>
      <c r="N273" s="197" t="s">
        <v>40</v>
      </c>
      <c r="O273" s="198">
        <v>0</v>
      </c>
      <c r="P273" s="198">
        <f>O273*H273</f>
        <v>0</v>
      </c>
      <c r="Q273" s="198">
        <v>0</v>
      </c>
      <c r="R273" s="198">
        <f>Q273*H273</f>
        <v>0</v>
      </c>
      <c r="S273" s="198">
        <v>0</v>
      </c>
      <c r="T273" s="199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7" t="s">
        <v>802</v>
      </c>
      <c r="AT273" s="157" t="s">
        <v>135</v>
      </c>
      <c r="AU273" s="157" t="s">
        <v>87</v>
      </c>
      <c r="AY273" s="18" t="s">
        <v>133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8" t="s">
        <v>87</v>
      </c>
      <c r="BK273" s="158">
        <f>ROUND(I273*H273,2)</f>
        <v>0</v>
      </c>
      <c r="BL273" s="18" t="s">
        <v>802</v>
      </c>
      <c r="BM273" s="157" t="s">
        <v>811</v>
      </c>
    </row>
    <row r="274" spans="1:65" s="2" customFormat="1" ht="6.95" customHeight="1">
      <c r="A274" s="30"/>
      <c r="B274" s="45"/>
      <c r="C274" s="46"/>
      <c r="D274" s="46"/>
      <c r="E274" s="46"/>
      <c r="F274" s="46"/>
      <c r="G274" s="46"/>
      <c r="H274" s="46"/>
      <c r="I274" s="46"/>
      <c r="J274" s="46"/>
      <c r="K274" s="46"/>
      <c r="L274" s="31"/>
      <c r="M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</row>
  </sheetData>
  <autoFilter ref="C136:K273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0"/>
  <sheetViews>
    <sheetView showGridLines="0" topLeftCell="A111" workbookViewId="0">
      <selection activeCell="I130" sqref="I130:I19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34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čp.379,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1" t="s">
        <v>812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7" t="str">
        <f>'Rekapitulace stavby'!E14</f>
        <v xml:space="preserve"> </v>
      </c>
      <c r="F20" s="227"/>
      <c r="G20" s="227"/>
      <c r="H20" s="227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0" t="s">
        <v>1</v>
      </c>
      <c r="F29" s="230"/>
      <c r="G29" s="230"/>
      <c r="H29" s="2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ROUND((SUM(BE127:BE189)),  2)</f>
        <v>0</v>
      </c>
      <c r="G35" s="30"/>
      <c r="H35" s="30"/>
      <c r="I35" s="104">
        <v>0.21</v>
      </c>
      <c r="J35" s="103">
        <f>ROUND(((SUM(BE127:BE189))*I35),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ROUND((SUM(BF127:BF189)),  2)</f>
        <v>0</v>
      </c>
      <c r="G36" s="30"/>
      <c r="H36" s="30"/>
      <c r="I36" s="104">
        <v>0.15</v>
      </c>
      <c r="J36" s="103">
        <f>ROUND(((SUM(BF127:BF189))*I36),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ROUND((SUM(BG127:BG189)),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ROUND((SUM(BH127:BH189)),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ROUND((SUM(BI127:BI189)),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čp.379,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1" t="str">
        <f>E11</f>
        <v>IO 01 - Vodovodní přípojka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J157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J184</f>
        <v>0</v>
      </c>
      <c r="L103" s="120"/>
    </row>
    <row r="104" spans="1:47" s="9" customFormat="1" ht="24.95" customHeight="1">
      <c r="B104" s="116"/>
      <c r="D104" s="117" t="s">
        <v>493</v>
      </c>
      <c r="E104" s="118"/>
      <c r="F104" s="118"/>
      <c r="G104" s="118"/>
      <c r="H104" s="118"/>
      <c r="I104" s="118"/>
      <c r="J104" s="119">
        <f>J186</f>
        <v>0</v>
      </c>
      <c r="L104" s="116"/>
    </row>
    <row r="105" spans="1:47" s="10" customFormat="1" ht="19.899999999999999" customHeight="1">
      <c r="B105" s="120"/>
      <c r="D105" s="121" t="s">
        <v>494</v>
      </c>
      <c r="E105" s="122"/>
      <c r="F105" s="122"/>
      <c r="G105" s="122"/>
      <c r="H105" s="122"/>
      <c r="I105" s="122"/>
      <c r="J105" s="123">
        <f>J187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40" t="str">
        <f>E7</f>
        <v>Bytový dům čp.379, Červená kolonie na ulici Okružní v Bohumíně</v>
      </c>
      <c r="F115" s="241"/>
      <c r="G115" s="241"/>
      <c r="H115" s="241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40" t="s">
        <v>100</v>
      </c>
      <c r="F117" s="239"/>
      <c r="G117" s="239"/>
      <c r="H117" s="239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01" t="str">
        <f>E11</f>
        <v>IO 01 - Vodovodní přípojka</v>
      </c>
      <c r="F119" s="239"/>
      <c r="G119" s="239"/>
      <c r="H119" s="239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P128+P186</f>
        <v>46.507960999999995</v>
      </c>
      <c r="Q127" s="64"/>
      <c r="R127" s="131">
        <f>R128+R186</f>
        <v>2.7111809999999998</v>
      </c>
      <c r="S127" s="64"/>
      <c r="T127" s="132">
        <f>T128+T186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BK128+BK186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P129+P157+P160+P184</f>
        <v>46.507960999999995</v>
      </c>
      <c r="Q128" s="139"/>
      <c r="R128" s="140">
        <f>R129+R157+R160+R184</f>
        <v>2.7111809999999998</v>
      </c>
      <c r="S128" s="139"/>
      <c r="T128" s="141">
        <f>T129+T157+T160+T184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BK129+BK157+BK160+BK184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SUM(P130:P156)</f>
        <v>31.290960999999999</v>
      </c>
      <c r="Q129" s="139"/>
      <c r="R129" s="140">
        <f>SUM(R130:R156)</f>
        <v>1.5254719999999999</v>
      </c>
      <c r="S129" s="139"/>
      <c r="T129" s="141">
        <f>SUM(T130:T156)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SUM(BK130:BK156)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496</v>
      </c>
      <c r="F130" s="149" t="s">
        <v>497</v>
      </c>
      <c r="G130" s="150" t="s">
        <v>138</v>
      </c>
      <c r="H130" s="151">
        <v>9.76</v>
      </c>
      <c r="I130" s="152"/>
      <c r="J130" s="152">
        <f>ROUND(I130*H130,2)</f>
        <v>0</v>
      </c>
      <c r="K130" s="149" t="s">
        <v>139</v>
      </c>
      <c r="L130" s="31"/>
      <c r="M130" s="153" t="s">
        <v>1</v>
      </c>
      <c r="N130" s="154" t="s">
        <v>40</v>
      </c>
      <c r="O130" s="155">
        <v>1.43</v>
      </c>
      <c r="P130" s="155">
        <f>O130*H130</f>
        <v>13.956799999999999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813</v>
      </c>
    </row>
    <row r="131" spans="1:65" s="13" customFormat="1">
      <c r="B131" s="159"/>
      <c r="D131" s="160" t="s">
        <v>142</v>
      </c>
      <c r="E131" s="161" t="s">
        <v>1</v>
      </c>
      <c r="F131" s="162" t="s">
        <v>814</v>
      </c>
      <c r="H131" s="161" t="s">
        <v>1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1" t="s">
        <v>142</v>
      </c>
      <c r="AU131" s="161" t="s">
        <v>87</v>
      </c>
      <c r="AV131" s="13" t="s">
        <v>81</v>
      </c>
      <c r="AW131" s="13" t="s">
        <v>31</v>
      </c>
      <c r="AX131" s="13" t="s">
        <v>74</v>
      </c>
      <c r="AY131" s="161" t="s">
        <v>133</v>
      </c>
    </row>
    <row r="132" spans="1:65" s="14" customFormat="1">
      <c r="B132" s="166"/>
      <c r="D132" s="160" t="s">
        <v>142</v>
      </c>
      <c r="E132" s="167" t="s">
        <v>1</v>
      </c>
      <c r="F132" s="168" t="s">
        <v>815</v>
      </c>
      <c r="H132" s="169">
        <v>2.56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142</v>
      </c>
      <c r="AU132" s="167" t="s">
        <v>87</v>
      </c>
      <c r="AV132" s="14" t="s">
        <v>87</v>
      </c>
      <c r="AW132" s="14" t="s">
        <v>31</v>
      </c>
      <c r="AX132" s="14" t="s">
        <v>74</v>
      </c>
      <c r="AY132" s="167" t="s">
        <v>133</v>
      </c>
    </row>
    <row r="133" spans="1:65" s="13" customFormat="1">
      <c r="B133" s="159"/>
      <c r="D133" s="160" t="s">
        <v>142</v>
      </c>
      <c r="E133" s="161" t="s">
        <v>1</v>
      </c>
      <c r="F133" s="162" t="s">
        <v>816</v>
      </c>
      <c r="H133" s="161" t="s">
        <v>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87</v>
      </c>
      <c r="AV133" s="13" t="s">
        <v>81</v>
      </c>
      <c r="AW133" s="13" t="s">
        <v>31</v>
      </c>
      <c r="AX133" s="13" t="s">
        <v>74</v>
      </c>
      <c r="AY133" s="161" t="s">
        <v>133</v>
      </c>
    </row>
    <row r="134" spans="1:65" s="14" customFormat="1">
      <c r="B134" s="166"/>
      <c r="D134" s="160" t="s">
        <v>142</v>
      </c>
      <c r="E134" s="167" t="s">
        <v>1</v>
      </c>
      <c r="F134" s="168" t="s">
        <v>817</v>
      </c>
      <c r="H134" s="169">
        <v>7.2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>
      <c r="B135" s="180"/>
      <c r="D135" s="160" t="s">
        <v>142</v>
      </c>
      <c r="E135" s="181" t="s">
        <v>1</v>
      </c>
      <c r="F135" s="182" t="s">
        <v>157</v>
      </c>
      <c r="H135" s="183">
        <v>9.76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9.76</v>
      </c>
      <c r="I136" s="152"/>
      <c r="J136" s="152">
        <f>ROUND(I136*H136,2)</f>
        <v>0</v>
      </c>
      <c r="K136" s="149" t="s">
        <v>139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0.97599999999999998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818</v>
      </c>
    </row>
    <row r="137" spans="1:65" s="2" customFormat="1" ht="16.5" customHeight="1">
      <c r="A137" s="30"/>
      <c r="B137" s="146"/>
      <c r="C137" s="147" t="s">
        <v>149</v>
      </c>
      <c r="D137" s="147" t="s">
        <v>135</v>
      </c>
      <c r="E137" s="148" t="s">
        <v>173</v>
      </c>
      <c r="F137" s="149" t="s">
        <v>174</v>
      </c>
      <c r="G137" s="150" t="s">
        <v>175</v>
      </c>
      <c r="H137" s="151">
        <v>20.8</v>
      </c>
      <c r="I137" s="152"/>
      <c r="J137" s="152">
        <f>ROUND(I137*H137,2)</f>
        <v>0</v>
      </c>
      <c r="K137" s="149" t="s">
        <v>139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4.9088000000000003</v>
      </c>
      <c r="Q137" s="155">
        <v>8.4000000000000003E-4</v>
      </c>
      <c r="R137" s="155">
        <f>Q137*H137</f>
        <v>1.7472000000000001E-2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819</v>
      </c>
    </row>
    <row r="138" spans="1:65" s="14" customFormat="1">
      <c r="B138" s="166"/>
      <c r="D138" s="160" t="s">
        <v>142</v>
      </c>
      <c r="E138" s="167" t="s">
        <v>1</v>
      </c>
      <c r="F138" s="168" t="s">
        <v>820</v>
      </c>
      <c r="H138" s="169">
        <v>6.4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821</v>
      </c>
      <c r="H139" s="169">
        <v>14.4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6" customFormat="1">
      <c r="B140" s="180"/>
      <c r="D140" s="160" t="s">
        <v>142</v>
      </c>
      <c r="E140" s="181" t="s">
        <v>1</v>
      </c>
      <c r="F140" s="182" t="s">
        <v>157</v>
      </c>
      <c r="H140" s="183">
        <v>20.8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142</v>
      </c>
      <c r="AU140" s="181" t="s">
        <v>87</v>
      </c>
      <c r="AV140" s="16" t="s">
        <v>140</v>
      </c>
      <c r="AW140" s="16" t="s">
        <v>31</v>
      </c>
      <c r="AX140" s="16" t="s">
        <v>81</v>
      </c>
      <c r="AY140" s="181" t="s">
        <v>133</v>
      </c>
    </row>
    <row r="141" spans="1:65" s="2" customFormat="1" ht="21.75" customHeight="1">
      <c r="A141" s="30"/>
      <c r="B141" s="146"/>
      <c r="C141" s="147" t="s">
        <v>140</v>
      </c>
      <c r="D141" s="147" t="s">
        <v>135</v>
      </c>
      <c r="E141" s="148" t="s">
        <v>185</v>
      </c>
      <c r="F141" s="149" t="s">
        <v>186</v>
      </c>
      <c r="G141" s="150" t="s">
        <v>175</v>
      </c>
      <c r="H141" s="151">
        <v>20.8</v>
      </c>
      <c r="I141" s="152"/>
      <c r="J141" s="152">
        <f>ROUND(I141*H141,2)</f>
        <v>0</v>
      </c>
      <c r="K141" s="149" t="s">
        <v>139</v>
      </c>
      <c r="L141" s="31"/>
      <c r="M141" s="153" t="s">
        <v>1</v>
      </c>
      <c r="N141" s="154" t="s">
        <v>40</v>
      </c>
      <c r="O141" s="155">
        <v>0.216</v>
      </c>
      <c r="P141" s="155">
        <f>O141*H141</f>
        <v>4.4927999999999999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822</v>
      </c>
    </row>
    <row r="142" spans="1:65" s="2" customFormat="1" ht="21.75" customHeight="1">
      <c r="A142" s="30"/>
      <c r="B142" s="146"/>
      <c r="C142" s="147" t="s">
        <v>184</v>
      </c>
      <c r="D142" s="147" t="s">
        <v>135</v>
      </c>
      <c r="E142" s="148" t="s">
        <v>189</v>
      </c>
      <c r="F142" s="149" t="s">
        <v>190</v>
      </c>
      <c r="G142" s="150" t="s">
        <v>138</v>
      </c>
      <c r="H142" s="151">
        <v>9.76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0.34499999999999997</v>
      </c>
      <c r="P142" s="155">
        <f>O142*H142</f>
        <v>3.3671999999999995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823</v>
      </c>
    </row>
    <row r="143" spans="1:65" s="2" customFormat="1" ht="21.75" customHeight="1">
      <c r="A143" s="30"/>
      <c r="B143" s="146"/>
      <c r="C143" s="147" t="s">
        <v>188</v>
      </c>
      <c r="D143" s="147" t="s">
        <v>135</v>
      </c>
      <c r="E143" s="148" t="s">
        <v>193</v>
      </c>
      <c r="F143" s="149" t="s">
        <v>194</v>
      </c>
      <c r="G143" s="150" t="s">
        <v>138</v>
      </c>
      <c r="H143" s="151">
        <v>2.4969999999999999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8.3000000000000004E-2</v>
      </c>
      <c r="P143" s="155">
        <f>O143*H143</f>
        <v>0.20725099999999999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824</v>
      </c>
    </row>
    <row r="144" spans="1:65" s="14" customFormat="1">
      <c r="B144" s="166"/>
      <c r="D144" s="160" t="s">
        <v>142</v>
      </c>
      <c r="E144" s="167" t="s">
        <v>1</v>
      </c>
      <c r="F144" s="168" t="s">
        <v>825</v>
      </c>
      <c r="H144" s="169">
        <v>0.68799999999999994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826</v>
      </c>
      <c r="H145" s="169">
        <v>1.8089999999999999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>
      <c r="B146" s="180"/>
      <c r="D146" s="160" t="s">
        <v>142</v>
      </c>
      <c r="E146" s="181" t="s">
        <v>1</v>
      </c>
      <c r="F146" s="182" t="s">
        <v>157</v>
      </c>
      <c r="H146" s="183">
        <v>2.4969999999999999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16.5" customHeight="1">
      <c r="A147" s="30"/>
      <c r="B147" s="146"/>
      <c r="C147" s="147" t="s">
        <v>192</v>
      </c>
      <c r="D147" s="147" t="s">
        <v>135</v>
      </c>
      <c r="E147" s="148" t="s">
        <v>198</v>
      </c>
      <c r="F147" s="149" t="s">
        <v>199</v>
      </c>
      <c r="G147" s="150" t="s">
        <v>138</v>
      </c>
      <c r="H147" s="151">
        <v>2.4969999999999999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8.9999999999999993E-3</v>
      </c>
      <c r="P147" s="155">
        <f>O147*H147</f>
        <v>2.2472999999999996E-2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827</v>
      </c>
    </row>
    <row r="148" spans="1:65" s="14" customFormat="1">
      <c r="B148" s="166"/>
      <c r="D148" s="160" t="s">
        <v>142</v>
      </c>
      <c r="E148" s="167" t="s">
        <v>1</v>
      </c>
      <c r="F148" s="168" t="s">
        <v>828</v>
      </c>
      <c r="H148" s="169">
        <v>2.4969999999999999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21.75" customHeight="1">
      <c r="A149" s="30"/>
      <c r="B149" s="146"/>
      <c r="C149" s="147" t="s">
        <v>197</v>
      </c>
      <c r="D149" s="147" t="s">
        <v>135</v>
      </c>
      <c r="E149" s="148" t="s">
        <v>202</v>
      </c>
      <c r="F149" s="149" t="s">
        <v>203</v>
      </c>
      <c r="G149" s="150" t="s">
        <v>204</v>
      </c>
      <c r="H149" s="151">
        <v>4.2450000000000001</v>
      </c>
      <c r="I149" s="152"/>
      <c r="J149" s="152">
        <f>ROUND(I149*H149,2)</f>
        <v>0</v>
      </c>
      <c r="K149" s="149" t="s">
        <v>139</v>
      </c>
      <c r="L149" s="31"/>
      <c r="M149" s="153" t="s">
        <v>1</v>
      </c>
      <c r="N149" s="154" t="s">
        <v>40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829</v>
      </c>
    </row>
    <row r="150" spans="1:65" s="14" customFormat="1">
      <c r="B150" s="166"/>
      <c r="D150" s="160" t="s">
        <v>142</v>
      </c>
      <c r="E150" s="167" t="s">
        <v>1</v>
      </c>
      <c r="F150" s="168" t="s">
        <v>830</v>
      </c>
      <c r="H150" s="169">
        <v>4.2450000000000001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21.75" customHeight="1">
      <c r="A151" s="30"/>
      <c r="B151" s="146"/>
      <c r="C151" s="147" t="s">
        <v>201</v>
      </c>
      <c r="D151" s="147" t="s">
        <v>135</v>
      </c>
      <c r="E151" s="148" t="s">
        <v>208</v>
      </c>
      <c r="F151" s="149" t="s">
        <v>209</v>
      </c>
      <c r="G151" s="150" t="s">
        <v>138</v>
      </c>
      <c r="H151" s="151">
        <v>7.2629999999999999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0.29899999999999999</v>
      </c>
      <c r="P151" s="155">
        <f>O151*H151</f>
        <v>2.171637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831</v>
      </c>
    </row>
    <row r="152" spans="1:65" s="14" customFormat="1">
      <c r="B152" s="166"/>
      <c r="D152" s="160" t="s">
        <v>142</v>
      </c>
      <c r="E152" s="167" t="s">
        <v>1</v>
      </c>
      <c r="F152" s="168" t="s">
        <v>832</v>
      </c>
      <c r="H152" s="169">
        <v>7.2629999999999999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87</v>
      </c>
      <c r="AV152" s="14" t="s">
        <v>87</v>
      </c>
      <c r="AW152" s="14" t="s">
        <v>31</v>
      </c>
      <c r="AX152" s="14" t="s">
        <v>81</v>
      </c>
      <c r="AY152" s="167" t="s">
        <v>133</v>
      </c>
    </row>
    <row r="153" spans="1:65" s="2" customFormat="1" ht="21.75" customHeight="1">
      <c r="A153" s="30"/>
      <c r="B153" s="146"/>
      <c r="C153" s="147" t="s">
        <v>207</v>
      </c>
      <c r="D153" s="147" t="s">
        <v>135</v>
      </c>
      <c r="E153" s="148" t="s">
        <v>213</v>
      </c>
      <c r="F153" s="149" t="s">
        <v>214</v>
      </c>
      <c r="G153" s="150" t="s">
        <v>138</v>
      </c>
      <c r="H153" s="151">
        <v>0.79200000000000004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1.5</v>
      </c>
      <c r="P153" s="155">
        <f>O153*H153</f>
        <v>1.1880000000000002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833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834</v>
      </c>
      <c r="H154" s="169">
        <v>0.79200000000000004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16.5" customHeight="1">
      <c r="A155" s="30"/>
      <c r="B155" s="146"/>
      <c r="C155" s="187" t="s">
        <v>212</v>
      </c>
      <c r="D155" s="187" t="s">
        <v>229</v>
      </c>
      <c r="E155" s="188" t="s">
        <v>230</v>
      </c>
      <c r="F155" s="189" t="s">
        <v>231</v>
      </c>
      <c r="G155" s="190" t="s">
        <v>204</v>
      </c>
      <c r="H155" s="191">
        <v>1.508</v>
      </c>
      <c r="I155" s="192"/>
      <c r="J155" s="192">
        <f>ROUND(I155*H155,2)</f>
        <v>0</v>
      </c>
      <c r="K155" s="189" t="s">
        <v>139</v>
      </c>
      <c r="L155" s="193"/>
      <c r="M155" s="194" t="s">
        <v>1</v>
      </c>
      <c r="N155" s="195" t="s">
        <v>40</v>
      </c>
      <c r="O155" s="155">
        <v>0</v>
      </c>
      <c r="P155" s="155">
        <f>O155*H155</f>
        <v>0</v>
      </c>
      <c r="Q155" s="155">
        <v>1</v>
      </c>
      <c r="R155" s="155">
        <f>Q155*H155</f>
        <v>1.508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197</v>
      </c>
      <c r="AT155" s="157" t="s">
        <v>229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835</v>
      </c>
    </row>
    <row r="156" spans="1:65" s="14" customFormat="1">
      <c r="B156" s="166"/>
      <c r="D156" s="160" t="s">
        <v>142</v>
      </c>
      <c r="E156" s="167" t="s">
        <v>1</v>
      </c>
      <c r="F156" s="168" t="s">
        <v>836</v>
      </c>
      <c r="H156" s="169">
        <v>1.508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81</v>
      </c>
      <c r="AY156" s="167" t="s">
        <v>133</v>
      </c>
    </row>
    <row r="157" spans="1:65" s="12" customFormat="1" ht="22.9" customHeight="1">
      <c r="B157" s="134"/>
      <c r="D157" s="135" t="s">
        <v>73</v>
      </c>
      <c r="E157" s="144" t="s">
        <v>140</v>
      </c>
      <c r="F157" s="144" t="s">
        <v>234</v>
      </c>
      <c r="J157" s="145">
        <f>BK157</f>
        <v>0</v>
      </c>
      <c r="L157" s="134"/>
      <c r="M157" s="138"/>
      <c r="N157" s="139"/>
      <c r="O157" s="139"/>
      <c r="P157" s="140">
        <f>SUM(P158:P159)</f>
        <v>0.21071999999999999</v>
      </c>
      <c r="Q157" s="139"/>
      <c r="R157" s="140">
        <f>SUM(R158:R159)</f>
        <v>0.30252319999999999</v>
      </c>
      <c r="S157" s="139"/>
      <c r="T157" s="141">
        <f>SUM(T158:T159)</f>
        <v>0</v>
      </c>
      <c r="AR157" s="135" t="s">
        <v>81</v>
      </c>
      <c r="AT157" s="142" t="s">
        <v>73</v>
      </c>
      <c r="AU157" s="142" t="s">
        <v>81</v>
      </c>
      <c r="AY157" s="135" t="s">
        <v>133</v>
      </c>
      <c r="BK157" s="143">
        <f>SUM(BK158:BK159)</f>
        <v>0</v>
      </c>
    </row>
    <row r="158" spans="1:65" s="2" customFormat="1" ht="16.5" customHeight="1">
      <c r="A158" s="30"/>
      <c r="B158" s="146"/>
      <c r="C158" s="147" t="s">
        <v>228</v>
      </c>
      <c r="D158" s="147" t="s">
        <v>135</v>
      </c>
      <c r="E158" s="148" t="s">
        <v>236</v>
      </c>
      <c r="F158" s="149" t="s">
        <v>237</v>
      </c>
      <c r="G158" s="150" t="s">
        <v>138</v>
      </c>
      <c r="H158" s="151">
        <v>0.16</v>
      </c>
      <c r="I158" s="152"/>
      <c r="J158" s="152">
        <f>ROUND(I158*H158,2)</f>
        <v>0</v>
      </c>
      <c r="K158" s="149" t="s">
        <v>139</v>
      </c>
      <c r="L158" s="31"/>
      <c r="M158" s="153" t="s">
        <v>1</v>
      </c>
      <c r="N158" s="154" t="s">
        <v>40</v>
      </c>
      <c r="O158" s="155">
        <v>1.3169999999999999</v>
      </c>
      <c r="P158" s="155">
        <f>O158*H158</f>
        <v>0.21071999999999999</v>
      </c>
      <c r="Q158" s="155">
        <v>1.8907700000000001</v>
      </c>
      <c r="R158" s="155">
        <f>Q158*H158</f>
        <v>0.30252319999999999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140</v>
      </c>
      <c r="AT158" s="157" t="s">
        <v>135</v>
      </c>
      <c r="AU158" s="157" t="s">
        <v>87</v>
      </c>
      <c r="AY158" s="18" t="s">
        <v>133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87</v>
      </c>
      <c r="BK158" s="158">
        <f>ROUND(I158*H158,2)</f>
        <v>0</v>
      </c>
      <c r="BL158" s="18" t="s">
        <v>140</v>
      </c>
      <c r="BM158" s="157" t="s">
        <v>837</v>
      </c>
    </row>
    <row r="159" spans="1:65" s="14" customFormat="1">
      <c r="B159" s="166"/>
      <c r="D159" s="160" t="s">
        <v>142</v>
      </c>
      <c r="E159" s="167" t="s">
        <v>1</v>
      </c>
      <c r="F159" s="168" t="s">
        <v>838</v>
      </c>
      <c r="H159" s="169">
        <v>0.16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81</v>
      </c>
      <c r="AY159" s="167" t="s">
        <v>133</v>
      </c>
    </row>
    <row r="160" spans="1:65" s="12" customFormat="1" ht="22.9" customHeight="1">
      <c r="B160" s="134"/>
      <c r="D160" s="135" t="s">
        <v>73</v>
      </c>
      <c r="E160" s="144" t="s">
        <v>197</v>
      </c>
      <c r="F160" s="144" t="s">
        <v>251</v>
      </c>
      <c r="J160" s="145">
        <f>BK160</f>
        <v>0</v>
      </c>
      <c r="L160" s="134"/>
      <c r="M160" s="138"/>
      <c r="N160" s="139"/>
      <c r="O160" s="139"/>
      <c r="P160" s="140">
        <f>SUM(P161:P183)</f>
        <v>10.994000000000002</v>
      </c>
      <c r="Q160" s="139"/>
      <c r="R160" s="140">
        <f>SUM(R161:R183)</f>
        <v>0.88318579999999991</v>
      </c>
      <c r="S160" s="139"/>
      <c r="T160" s="141">
        <f>SUM(T161:T183)</f>
        <v>0</v>
      </c>
      <c r="AR160" s="135" t="s">
        <v>81</v>
      </c>
      <c r="AT160" s="142" t="s">
        <v>73</v>
      </c>
      <c r="AU160" s="142" t="s">
        <v>81</v>
      </c>
      <c r="AY160" s="135" t="s">
        <v>133</v>
      </c>
      <c r="BK160" s="143">
        <f>SUM(BK161:BK183)</f>
        <v>0</v>
      </c>
    </row>
    <row r="161" spans="1:65" s="2" customFormat="1" ht="21.75" customHeight="1">
      <c r="A161" s="30"/>
      <c r="B161" s="146"/>
      <c r="C161" s="147" t="s">
        <v>235</v>
      </c>
      <c r="D161" s="147" t="s">
        <v>135</v>
      </c>
      <c r="E161" s="148" t="s">
        <v>839</v>
      </c>
      <c r="F161" s="149" t="s">
        <v>840</v>
      </c>
      <c r="G161" s="150" t="s">
        <v>255</v>
      </c>
      <c r="H161" s="151">
        <v>2</v>
      </c>
      <c r="I161" s="152"/>
      <c r="J161" s="152">
        <f>ROUND(I161*H161,2)</f>
        <v>0</v>
      </c>
      <c r="K161" s="149" t="s">
        <v>139</v>
      </c>
      <c r="L161" s="31"/>
      <c r="M161" s="153" t="s">
        <v>1</v>
      </c>
      <c r="N161" s="154" t="s">
        <v>40</v>
      </c>
      <c r="O161" s="155">
        <v>0.184</v>
      </c>
      <c r="P161" s="155">
        <f>O161*H161</f>
        <v>0.36799999999999999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841</v>
      </c>
    </row>
    <row r="162" spans="1:65" s="2" customFormat="1" ht="16.5" customHeight="1">
      <c r="A162" s="30"/>
      <c r="B162" s="146"/>
      <c r="C162" s="187" t="s">
        <v>252</v>
      </c>
      <c r="D162" s="187" t="s">
        <v>229</v>
      </c>
      <c r="E162" s="188" t="s">
        <v>842</v>
      </c>
      <c r="F162" s="189" t="s">
        <v>843</v>
      </c>
      <c r="G162" s="190" t="s">
        <v>255</v>
      </c>
      <c r="H162" s="191">
        <v>2.06</v>
      </c>
      <c r="I162" s="192"/>
      <c r="J162" s="192">
        <f>ROUND(I162*H162,2)</f>
        <v>0</v>
      </c>
      <c r="K162" s="189" t="s">
        <v>139</v>
      </c>
      <c r="L162" s="193"/>
      <c r="M162" s="194" t="s">
        <v>1</v>
      </c>
      <c r="N162" s="195" t="s">
        <v>40</v>
      </c>
      <c r="O162" s="155">
        <v>0</v>
      </c>
      <c r="P162" s="155">
        <f>O162*H162</f>
        <v>0</v>
      </c>
      <c r="Q162" s="155">
        <v>4.2999999999999999E-4</v>
      </c>
      <c r="R162" s="155">
        <f>Q162*H162</f>
        <v>8.8579999999999996E-4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197</v>
      </c>
      <c r="AT162" s="157" t="s">
        <v>229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844</v>
      </c>
    </row>
    <row r="163" spans="1:65" s="14" customFormat="1">
      <c r="B163" s="166"/>
      <c r="D163" s="160" t="s">
        <v>142</v>
      </c>
      <c r="F163" s="168" t="s">
        <v>845</v>
      </c>
      <c r="H163" s="169">
        <v>2.06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</v>
      </c>
      <c r="AX163" s="14" t="s">
        <v>81</v>
      </c>
      <c r="AY163" s="167" t="s">
        <v>133</v>
      </c>
    </row>
    <row r="164" spans="1:65" s="2" customFormat="1" ht="16.5" customHeight="1">
      <c r="A164" s="30"/>
      <c r="B164" s="146"/>
      <c r="C164" s="147" t="s">
        <v>8</v>
      </c>
      <c r="D164" s="147" t="s">
        <v>135</v>
      </c>
      <c r="E164" s="148" t="s">
        <v>846</v>
      </c>
      <c r="F164" s="149" t="s">
        <v>847</v>
      </c>
      <c r="G164" s="150" t="s">
        <v>313</v>
      </c>
      <c r="H164" s="151">
        <v>1</v>
      </c>
      <c r="I164" s="152"/>
      <c r="J164" s="152">
        <f t="shared" ref="J164:J183" si="0">ROUND(I164*H164,2)</f>
        <v>0</v>
      </c>
      <c r="K164" s="149" t="s">
        <v>139</v>
      </c>
      <c r="L164" s="31"/>
      <c r="M164" s="153" t="s">
        <v>1</v>
      </c>
      <c r="N164" s="154" t="s">
        <v>40</v>
      </c>
      <c r="O164" s="155">
        <v>0.65400000000000003</v>
      </c>
      <c r="P164" s="155">
        <f t="shared" ref="P164:P183" si="1">O164*H164</f>
        <v>0.65400000000000003</v>
      </c>
      <c r="Q164" s="155">
        <v>8.7000000000000001E-4</v>
      </c>
      <c r="R164" s="155">
        <f t="shared" ref="R164:R183" si="2">Q164*H164</f>
        <v>8.7000000000000001E-4</v>
      </c>
      <c r="S164" s="155">
        <v>0</v>
      </c>
      <c r="T164" s="156">
        <f t="shared" ref="T164:T183" si="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 t="shared" ref="BE164:BE183" si="4">IF(N164="základní",J164,0)</f>
        <v>0</v>
      </c>
      <c r="BF164" s="158">
        <f t="shared" ref="BF164:BF183" si="5">IF(N164="snížená",J164,0)</f>
        <v>0</v>
      </c>
      <c r="BG164" s="158">
        <f t="shared" ref="BG164:BG183" si="6">IF(N164="zákl. přenesená",J164,0)</f>
        <v>0</v>
      </c>
      <c r="BH164" s="158">
        <f t="shared" ref="BH164:BH183" si="7">IF(N164="sníž. přenesená",J164,0)</f>
        <v>0</v>
      </c>
      <c r="BI164" s="158">
        <f t="shared" ref="BI164:BI183" si="8">IF(N164="nulová",J164,0)</f>
        <v>0</v>
      </c>
      <c r="BJ164" s="18" t="s">
        <v>87</v>
      </c>
      <c r="BK164" s="158">
        <f t="shared" ref="BK164:BK183" si="9">ROUND(I164*H164,2)</f>
        <v>0</v>
      </c>
      <c r="BL164" s="18" t="s">
        <v>140</v>
      </c>
      <c r="BM164" s="157" t="s">
        <v>848</v>
      </c>
    </row>
    <row r="165" spans="1:65" s="2" customFormat="1" ht="16.5" customHeight="1">
      <c r="A165" s="30"/>
      <c r="B165" s="146"/>
      <c r="C165" s="187" t="s">
        <v>262</v>
      </c>
      <c r="D165" s="187" t="s">
        <v>229</v>
      </c>
      <c r="E165" s="188" t="s">
        <v>849</v>
      </c>
      <c r="F165" s="189" t="s">
        <v>850</v>
      </c>
      <c r="G165" s="190" t="s">
        <v>313</v>
      </c>
      <c r="H165" s="191">
        <v>1</v>
      </c>
      <c r="I165" s="192"/>
      <c r="J165" s="192">
        <f t="shared" si="0"/>
        <v>0</v>
      </c>
      <c r="K165" s="189" t="s">
        <v>139</v>
      </c>
      <c r="L165" s="193"/>
      <c r="M165" s="194" t="s">
        <v>1</v>
      </c>
      <c r="N165" s="195" t="s">
        <v>40</v>
      </c>
      <c r="O165" s="155">
        <v>0</v>
      </c>
      <c r="P165" s="155">
        <f t="shared" si="1"/>
        <v>0</v>
      </c>
      <c r="Q165" s="155">
        <v>8.0000000000000002E-3</v>
      </c>
      <c r="R165" s="155">
        <f t="shared" si="2"/>
        <v>8.0000000000000002E-3</v>
      </c>
      <c r="S165" s="155">
        <v>0</v>
      </c>
      <c r="T165" s="156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197</v>
      </c>
      <c r="AT165" s="157" t="s">
        <v>229</v>
      </c>
      <c r="AU165" s="157" t="s">
        <v>87</v>
      </c>
      <c r="AY165" s="18" t="s">
        <v>133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8" t="s">
        <v>87</v>
      </c>
      <c r="BK165" s="158">
        <f t="shared" si="9"/>
        <v>0</v>
      </c>
      <c r="BL165" s="18" t="s">
        <v>140</v>
      </c>
      <c r="BM165" s="157" t="s">
        <v>851</v>
      </c>
    </row>
    <row r="166" spans="1:65" s="2" customFormat="1" ht="21.75" customHeight="1">
      <c r="A166" s="30"/>
      <c r="B166" s="146"/>
      <c r="C166" s="147" t="s">
        <v>270</v>
      </c>
      <c r="D166" s="147" t="s">
        <v>135</v>
      </c>
      <c r="E166" s="148" t="s">
        <v>852</v>
      </c>
      <c r="F166" s="149" t="s">
        <v>853</v>
      </c>
      <c r="G166" s="150" t="s">
        <v>313</v>
      </c>
      <c r="H166" s="151">
        <v>5</v>
      </c>
      <c r="I166" s="152"/>
      <c r="J166" s="152">
        <f t="shared" si="0"/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0.432</v>
      </c>
      <c r="P166" s="155">
        <f t="shared" si="1"/>
        <v>2.16</v>
      </c>
      <c r="Q166" s="155">
        <v>2.0000000000000002E-5</v>
      </c>
      <c r="R166" s="155">
        <f t="shared" si="2"/>
        <v>1E-4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854</v>
      </c>
    </row>
    <row r="167" spans="1:65" s="2" customFormat="1" ht="21.75" customHeight="1">
      <c r="A167" s="30"/>
      <c r="B167" s="146"/>
      <c r="C167" s="187" t="s">
        <v>274</v>
      </c>
      <c r="D167" s="187" t="s">
        <v>229</v>
      </c>
      <c r="E167" s="188" t="s">
        <v>855</v>
      </c>
      <c r="F167" s="189" t="s">
        <v>856</v>
      </c>
      <c r="G167" s="190" t="s">
        <v>313</v>
      </c>
      <c r="H167" s="191">
        <v>1</v>
      </c>
      <c r="I167" s="192"/>
      <c r="J167" s="192">
        <f t="shared" si="0"/>
        <v>0</v>
      </c>
      <c r="K167" s="189" t="s">
        <v>139</v>
      </c>
      <c r="L167" s="193"/>
      <c r="M167" s="194" t="s">
        <v>1</v>
      </c>
      <c r="N167" s="195" t="s">
        <v>40</v>
      </c>
      <c r="O167" s="155">
        <v>0</v>
      </c>
      <c r="P167" s="155">
        <f t="shared" si="1"/>
        <v>0</v>
      </c>
      <c r="Q167" s="155">
        <v>6.9999999999999999E-4</v>
      </c>
      <c r="R167" s="155">
        <f t="shared" si="2"/>
        <v>6.9999999999999999E-4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197</v>
      </c>
      <c r="AT167" s="157" t="s">
        <v>229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857</v>
      </c>
    </row>
    <row r="168" spans="1:65" s="2" customFormat="1" ht="21.75" customHeight="1">
      <c r="A168" s="30"/>
      <c r="B168" s="146"/>
      <c r="C168" s="187" t="s">
        <v>278</v>
      </c>
      <c r="D168" s="187" t="s">
        <v>229</v>
      </c>
      <c r="E168" s="188" t="s">
        <v>858</v>
      </c>
      <c r="F168" s="189" t="s">
        <v>859</v>
      </c>
      <c r="G168" s="190" t="s">
        <v>313</v>
      </c>
      <c r="H168" s="191">
        <v>2</v>
      </c>
      <c r="I168" s="192"/>
      <c r="J168" s="192">
        <f t="shared" si="0"/>
        <v>0</v>
      </c>
      <c r="K168" s="189" t="s">
        <v>139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1.1800000000000001E-3</v>
      </c>
      <c r="R168" s="155">
        <f t="shared" si="2"/>
        <v>2.3600000000000001E-3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197</v>
      </c>
      <c r="AT168" s="157" t="s">
        <v>229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860</v>
      </c>
    </row>
    <row r="169" spans="1:65" s="2" customFormat="1" ht="21.75" customHeight="1">
      <c r="A169" s="30"/>
      <c r="B169" s="146"/>
      <c r="C169" s="187" t="s">
        <v>282</v>
      </c>
      <c r="D169" s="187" t="s">
        <v>229</v>
      </c>
      <c r="E169" s="188" t="s">
        <v>861</v>
      </c>
      <c r="F169" s="189" t="s">
        <v>862</v>
      </c>
      <c r="G169" s="190" t="s">
        <v>313</v>
      </c>
      <c r="H169" s="191">
        <v>1</v>
      </c>
      <c r="I169" s="192"/>
      <c r="J169" s="192">
        <f t="shared" si="0"/>
        <v>0</v>
      </c>
      <c r="K169" s="189" t="s">
        <v>139</v>
      </c>
      <c r="L169" s="193"/>
      <c r="M169" s="194" t="s">
        <v>1</v>
      </c>
      <c r="N169" s="195" t="s">
        <v>40</v>
      </c>
      <c r="O169" s="155">
        <v>0</v>
      </c>
      <c r="P169" s="155">
        <f t="shared" si="1"/>
        <v>0</v>
      </c>
      <c r="Q169" s="155">
        <v>2.9E-4</v>
      </c>
      <c r="R169" s="155">
        <f t="shared" si="2"/>
        <v>2.9E-4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197</v>
      </c>
      <c r="AT169" s="157" t="s">
        <v>229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863</v>
      </c>
    </row>
    <row r="170" spans="1:65" s="2" customFormat="1" ht="16.5" customHeight="1">
      <c r="A170" s="30"/>
      <c r="B170" s="146"/>
      <c r="C170" s="187" t="s">
        <v>7</v>
      </c>
      <c r="D170" s="187" t="s">
        <v>229</v>
      </c>
      <c r="E170" s="188" t="s">
        <v>864</v>
      </c>
      <c r="F170" s="189" t="s">
        <v>865</v>
      </c>
      <c r="G170" s="190" t="s">
        <v>313</v>
      </c>
      <c r="H170" s="191">
        <v>1</v>
      </c>
      <c r="I170" s="192"/>
      <c r="J170" s="192">
        <f t="shared" si="0"/>
        <v>0</v>
      </c>
      <c r="K170" s="189" t="s">
        <v>139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8.8999999999999995E-4</v>
      </c>
      <c r="R170" s="155">
        <f t="shared" si="2"/>
        <v>8.8999999999999995E-4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197</v>
      </c>
      <c r="AT170" s="157" t="s">
        <v>229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866</v>
      </c>
    </row>
    <row r="171" spans="1:65" s="2" customFormat="1" ht="21.75" customHeight="1">
      <c r="A171" s="30"/>
      <c r="B171" s="146"/>
      <c r="C171" s="147" t="s">
        <v>292</v>
      </c>
      <c r="D171" s="147" t="s">
        <v>135</v>
      </c>
      <c r="E171" s="148" t="s">
        <v>867</v>
      </c>
      <c r="F171" s="149" t="s">
        <v>868</v>
      </c>
      <c r="G171" s="150" t="s">
        <v>313</v>
      </c>
      <c r="H171" s="151">
        <v>1</v>
      </c>
      <c r="I171" s="152"/>
      <c r="J171" s="152">
        <f t="shared" si="0"/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3.8559999999999999</v>
      </c>
      <c r="P171" s="155">
        <f t="shared" si="1"/>
        <v>3.8559999999999999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869</v>
      </c>
    </row>
    <row r="172" spans="1:65" s="2" customFormat="1" ht="16.5" customHeight="1">
      <c r="A172" s="30"/>
      <c r="B172" s="146"/>
      <c r="C172" s="187" t="s">
        <v>298</v>
      </c>
      <c r="D172" s="187" t="s">
        <v>229</v>
      </c>
      <c r="E172" s="188" t="s">
        <v>870</v>
      </c>
      <c r="F172" s="189" t="s">
        <v>871</v>
      </c>
      <c r="G172" s="190" t="s">
        <v>313</v>
      </c>
      <c r="H172" s="191">
        <v>1</v>
      </c>
      <c r="I172" s="192"/>
      <c r="J172" s="192">
        <f t="shared" si="0"/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 t="shared" si="1"/>
        <v>0</v>
      </c>
      <c r="Q172" s="155">
        <v>4.7000000000000002E-3</v>
      </c>
      <c r="R172" s="155">
        <f t="shared" si="2"/>
        <v>4.7000000000000002E-3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197</v>
      </c>
      <c r="AT172" s="157" t="s">
        <v>229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872</v>
      </c>
    </row>
    <row r="173" spans="1:65" s="2" customFormat="1" ht="21.75" customHeight="1">
      <c r="A173" s="30"/>
      <c r="B173" s="146"/>
      <c r="C173" s="187" t="s">
        <v>303</v>
      </c>
      <c r="D173" s="187" t="s">
        <v>229</v>
      </c>
      <c r="E173" s="188" t="s">
        <v>873</v>
      </c>
      <c r="F173" s="189" t="s">
        <v>874</v>
      </c>
      <c r="G173" s="190" t="s">
        <v>313</v>
      </c>
      <c r="H173" s="191">
        <v>1</v>
      </c>
      <c r="I173" s="192"/>
      <c r="J173" s="192">
        <f t="shared" si="0"/>
        <v>0</v>
      </c>
      <c r="K173" s="189" t="s">
        <v>139</v>
      </c>
      <c r="L173" s="193"/>
      <c r="M173" s="194" t="s">
        <v>1</v>
      </c>
      <c r="N173" s="195" t="s">
        <v>40</v>
      </c>
      <c r="O173" s="155">
        <v>0</v>
      </c>
      <c r="P173" s="155">
        <f t="shared" si="1"/>
        <v>0</v>
      </c>
      <c r="Q173" s="155">
        <v>3.5000000000000001E-3</v>
      </c>
      <c r="R173" s="155">
        <f t="shared" si="2"/>
        <v>3.5000000000000001E-3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197</v>
      </c>
      <c r="AT173" s="157" t="s">
        <v>229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875</v>
      </c>
    </row>
    <row r="174" spans="1:65" s="2" customFormat="1" ht="21.75" customHeight="1">
      <c r="A174" s="30"/>
      <c r="B174" s="146"/>
      <c r="C174" s="147" t="s">
        <v>310</v>
      </c>
      <c r="D174" s="147" t="s">
        <v>135</v>
      </c>
      <c r="E174" s="148" t="s">
        <v>876</v>
      </c>
      <c r="F174" s="149" t="s">
        <v>877</v>
      </c>
      <c r="G174" s="150" t="s">
        <v>255</v>
      </c>
      <c r="H174" s="151">
        <v>2</v>
      </c>
      <c r="I174" s="152"/>
      <c r="J174" s="152">
        <f t="shared" si="0"/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6.2E-2</v>
      </c>
      <c r="P174" s="155">
        <f t="shared" si="1"/>
        <v>0.124</v>
      </c>
      <c r="Q174" s="155">
        <v>0</v>
      </c>
      <c r="R174" s="155">
        <f t="shared" si="2"/>
        <v>0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878</v>
      </c>
    </row>
    <row r="175" spans="1:65" s="2" customFormat="1" ht="16.5" customHeight="1">
      <c r="A175" s="30"/>
      <c r="B175" s="146"/>
      <c r="C175" s="147" t="s">
        <v>315</v>
      </c>
      <c r="D175" s="147" t="s">
        <v>135</v>
      </c>
      <c r="E175" s="148" t="s">
        <v>605</v>
      </c>
      <c r="F175" s="149" t="s">
        <v>606</v>
      </c>
      <c r="G175" s="150" t="s">
        <v>255</v>
      </c>
      <c r="H175" s="151">
        <v>2</v>
      </c>
      <c r="I175" s="152"/>
      <c r="J175" s="152">
        <f t="shared" si="0"/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4.3999999999999997E-2</v>
      </c>
      <c r="P175" s="155">
        <f t="shared" si="1"/>
        <v>8.7999999999999995E-2</v>
      </c>
      <c r="Q175" s="155">
        <v>0</v>
      </c>
      <c r="R175" s="155">
        <f t="shared" si="2"/>
        <v>0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 t="shared" si="4"/>
        <v>0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87</v>
      </c>
      <c r="BK175" s="158">
        <f t="shared" si="9"/>
        <v>0</v>
      </c>
      <c r="BL175" s="18" t="s">
        <v>140</v>
      </c>
      <c r="BM175" s="157" t="s">
        <v>879</v>
      </c>
    </row>
    <row r="176" spans="1:65" s="2" customFormat="1" ht="21.75" customHeight="1">
      <c r="A176" s="30"/>
      <c r="B176" s="146"/>
      <c r="C176" s="147" t="s">
        <v>319</v>
      </c>
      <c r="D176" s="147" t="s">
        <v>135</v>
      </c>
      <c r="E176" s="148" t="s">
        <v>880</v>
      </c>
      <c r="F176" s="149" t="s">
        <v>881</v>
      </c>
      <c r="G176" s="150" t="s">
        <v>313</v>
      </c>
      <c r="H176" s="151">
        <v>1</v>
      </c>
      <c r="I176" s="152"/>
      <c r="J176" s="152">
        <f t="shared" si="0"/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1.5</v>
      </c>
      <c r="P176" s="155">
        <f t="shared" si="1"/>
        <v>1.5</v>
      </c>
      <c r="Q176" s="155">
        <v>0.43786000000000003</v>
      </c>
      <c r="R176" s="155">
        <f t="shared" si="2"/>
        <v>0.43786000000000003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 t="shared" si="4"/>
        <v>0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87</v>
      </c>
      <c r="BK176" s="158">
        <f t="shared" si="9"/>
        <v>0</v>
      </c>
      <c r="BL176" s="18" t="s">
        <v>140</v>
      </c>
      <c r="BM176" s="157" t="s">
        <v>882</v>
      </c>
    </row>
    <row r="177" spans="1:65" s="2" customFormat="1" ht="21.75" customHeight="1">
      <c r="A177" s="30"/>
      <c r="B177" s="146"/>
      <c r="C177" s="187" t="s">
        <v>323</v>
      </c>
      <c r="D177" s="187" t="s">
        <v>229</v>
      </c>
      <c r="E177" s="188" t="s">
        <v>883</v>
      </c>
      <c r="F177" s="189" t="s">
        <v>884</v>
      </c>
      <c r="G177" s="190" t="s">
        <v>313</v>
      </c>
      <c r="H177" s="191">
        <v>1</v>
      </c>
      <c r="I177" s="192"/>
      <c r="J177" s="192">
        <f t="shared" si="0"/>
        <v>0</v>
      </c>
      <c r="K177" s="189" t="s">
        <v>139</v>
      </c>
      <c r="L177" s="193"/>
      <c r="M177" s="194" t="s">
        <v>1</v>
      </c>
      <c r="N177" s="195" t="s">
        <v>40</v>
      </c>
      <c r="O177" s="155">
        <v>0</v>
      </c>
      <c r="P177" s="155">
        <f t="shared" si="1"/>
        <v>0</v>
      </c>
      <c r="Q177" s="155">
        <v>8.4000000000000005E-2</v>
      </c>
      <c r="R177" s="155">
        <f t="shared" si="2"/>
        <v>8.4000000000000005E-2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197</v>
      </c>
      <c r="AT177" s="157" t="s">
        <v>229</v>
      </c>
      <c r="AU177" s="157" t="s">
        <v>87</v>
      </c>
      <c r="AY177" s="18" t="s">
        <v>133</v>
      </c>
      <c r="BE177" s="158">
        <f t="shared" si="4"/>
        <v>0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87</v>
      </c>
      <c r="BK177" s="158">
        <f t="shared" si="9"/>
        <v>0</v>
      </c>
      <c r="BL177" s="18" t="s">
        <v>140</v>
      </c>
      <c r="BM177" s="157" t="s">
        <v>885</v>
      </c>
    </row>
    <row r="178" spans="1:65" s="2" customFormat="1" ht="21.75" customHeight="1">
      <c r="A178" s="30"/>
      <c r="B178" s="146"/>
      <c r="C178" s="147" t="s">
        <v>328</v>
      </c>
      <c r="D178" s="147" t="s">
        <v>135</v>
      </c>
      <c r="E178" s="148" t="s">
        <v>886</v>
      </c>
      <c r="F178" s="149" t="s">
        <v>887</v>
      </c>
      <c r="G178" s="150" t="s">
        <v>313</v>
      </c>
      <c r="H178" s="151">
        <v>1</v>
      </c>
      <c r="I178" s="152"/>
      <c r="J178" s="152">
        <f t="shared" si="0"/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1.3140000000000001</v>
      </c>
      <c r="P178" s="155">
        <f t="shared" si="1"/>
        <v>1.3140000000000001</v>
      </c>
      <c r="Q178" s="155">
        <v>0.21734000000000001</v>
      </c>
      <c r="R178" s="155">
        <f t="shared" si="2"/>
        <v>0.21734000000000001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 t="shared" si="4"/>
        <v>0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87</v>
      </c>
      <c r="BK178" s="158">
        <f t="shared" si="9"/>
        <v>0</v>
      </c>
      <c r="BL178" s="18" t="s">
        <v>140</v>
      </c>
      <c r="BM178" s="157" t="s">
        <v>888</v>
      </c>
    </row>
    <row r="179" spans="1:65" s="2" customFormat="1" ht="16.5" customHeight="1">
      <c r="A179" s="30"/>
      <c r="B179" s="146"/>
      <c r="C179" s="187" t="s">
        <v>332</v>
      </c>
      <c r="D179" s="187" t="s">
        <v>229</v>
      </c>
      <c r="E179" s="188" t="s">
        <v>889</v>
      </c>
      <c r="F179" s="189" t="s">
        <v>890</v>
      </c>
      <c r="G179" s="190" t="s">
        <v>313</v>
      </c>
      <c r="H179" s="191">
        <v>1</v>
      </c>
      <c r="I179" s="192"/>
      <c r="J179" s="192">
        <f t="shared" si="0"/>
        <v>0</v>
      </c>
      <c r="K179" s="189" t="s">
        <v>1</v>
      </c>
      <c r="L179" s="193"/>
      <c r="M179" s="194" t="s">
        <v>1</v>
      </c>
      <c r="N179" s="195" t="s">
        <v>40</v>
      </c>
      <c r="O179" s="155">
        <v>0</v>
      </c>
      <c r="P179" s="155">
        <f t="shared" si="1"/>
        <v>0</v>
      </c>
      <c r="Q179" s="155">
        <v>0.05</v>
      </c>
      <c r="R179" s="155">
        <f t="shared" si="2"/>
        <v>0.05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197</v>
      </c>
      <c r="AT179" s="157" t="s">
        <v>229</v>
      </c>
      <c r="AU179" s="157" t="s">
        <v>87</v>
      </c>
      <c r="AY179" s="18" t="s">
        <v>133</v>
      </c>
      <c r="BE179" s="158">
        <f t="shared" si="4"/>
        <v>0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87</v>
      </c>
      <c r="BK179" s="158">
        <f t="shared" si="9"/>
        <v>0</v>
      </c>
      <c r="BL179" s="18" t="s">
        <v>140</v>
      </c>
      <c r="BM179" s="157" t="s">
        <v>891</v>
      </c>
    </row>
    <row r="180" spans="1:65" s="2" customFormat="1" ht="16.5" customHeight="1">
      <c r="A180" s="30"/>
      <c r="B180" s="146"/>
      <c r="C180" s="147" t="s">
        <v>337</v>
      </c>
      <c r="D180" s="147" t="s">
        <v>135</v>
      </c>
      <c r="E180" s="148" t="s">
        <v>892</v>
      </c>
      <c r="F180" s="149" t="s">
        <v>893</v>
      </c>
      <c r="G180" s="150" t="s">
        <v>313</v>
      </c>
      <c r="H180" s="151">
        <v>1</v>
      </c>
      <c r="I180" s="152"/>
      <c r="J180" s="152">
        <f t="shared" si="0"/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0.77200000000000002</v>
      </c>
      <c r="P180" s="155">
        <f t="shared" si="1"/>
        <v>0.77200000000000002</v>
      </c>
      <c r="Q180" s="155">
        <v>6.3829999999999998E-2</v>
      </c>
      <c r="R180" s="155">
        <f t="shared" si="2"/>
        <v>6.3829999999999998E-2</v>
      </c>
      <c r="S180" s="155">
        <v>0</v>
      </c>
      <c r="T180" s="156">
        <f t="shared" si="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 t="shared" si="4"/>
        <v>0</v>
      </c>
      <c r="BF180" s="158">
        <f t="shared" si="5"/>
        <v>0</v>
      </c>
      <c r="BG180" s="158">
        <f t="shared" si="6"/>
        <v>0</v>
      </c>
      <c r="BH180" s="158">
        <f t="shared" si="7"/>
        <v>0</v>
      </c>
      <c r="BI180" s="158">
        <f t="shared" si="8"/>
        <v>0</v>
      </c>
      <c r="BJ180" s="18" t="s">
        <v>87</v>
      </c>
      <c r="BK180" s="158">
        <f t="shared" si="9"/>
        <v>0</v>
      </c>
      <c r="BL180" s="18" t="s">
        <v>140</v>
      </c>
      <c r="BM180" s="157" t="s">
        <v>894</v>
      </c>
    </row>
    <row r="181" spans="1:65" s="2" customFormat="1" ht="16.5" customHeight="1">
      <c r="A181" s="30"/>
      <c r="B181" s="146"/>
      <c r="C181" s="187" t="s">
        <v>342</v>
      </c>
      <c r="D181" s="187" t="s">
        <v>229</v>
      </c>
      <c r="E181" s="188" t="s">
        <v>895</v>
      </c>
      <c r="F181" s="189" t="s">
        <v>896</v>
      </c>
      <c r="G181" s="190" t="s">
        <v>313</v>
      </c>
      <c r="H181" s="191">
        <v>1</v>
      </c>
      <c r="I181" s="192"/>
      <c r="J181" s="192">
        <f t="shared" si="0"/>
        <v>0</v>
      </c>
      <c r="K181" s="189" t="s">
        <v>139</v>
      </c>
      <c r="L181" s="193"/>
      <c r="M181" s="194" t="s">
        <v>1</v>
      </c>
      <c r="N181" s="195" t="s">
        <v>40</v>
      </c>
      <c r="O181" s="155">
        <v>0</v>
      </c>
      <c r="P181" s="155">
        <f t="shared" si="1"/>
        <v>0</v>
      </c>
      <c r="Q181" s="155">
        <v>7.3000000000000001E-3</v>
      </c>
      <c r="R181" s="155">
        <f t="shared" si="2"/>
        <v>7.3000000000000001E-3</v>
      </c>
      <c r="S181" s="155">
        <v>0</v>
      </c>
      <c r="T181" s="156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197</v>
      </c>
      <c r="AT181" s="157" t="s">
        <v>229</v>
      </c>
      <c r="AU181" s="157" t="s">
        <v>87</v>
      </c>
      <c r="AY181" s="18" t="s">
        <v>133</v>
      </c>
      <c r="BE181" s="158">
        <f t="shared" si="4"/>
        <v>0</v>
      </c>
      <c r="BF181" s="158">
        <f t="shared" si="5"/>
        <v>0</v>
      </c>
      <c r="BG181" s="158">
        <f t="shared" si="6"/>
        <v>0</v>
      </c>
      <c r="BH181" s="158">
        <f t="shared" si="7"/>
        <v>0</v>
      </c>
      <c r="BI181" s="158">
        <f t="shared" si="8"/>
        <v>0</v>
      </c>
      <c r="BJ181" s="18" t="s">
        <v>87</v>
      </c>
      <c r="BK181" s="158">
        <f t="shared" si="9"/>
        <v>0</v>
      </c>
      <c r="BL181" s="18" t="s">
        <v>140</v>
      </c>
      <c r="BM181" s="157" t="s">
        <v>897</v>
      </c>
    </row>
    <row r="182" spans="1:65" s="2" customFormat="1" ht="16.5" customHeight="1">
      <c r="A182" s="30"/>
      <c r="B182" s="146"/>
      <c r="C182" s="147" t="s">
        <v>348</v>
      </c>
      <c r="D182" s="147" t="s">
        <v>135</v>
      </c>
      <c r="E182" s="148" t="s">
        <v>253</v>
      </c>
      <c r="F182" s="149" t="s">
        <v>254</v>
      </c>
      <c r="G182" s="150" t="s">
        <v>255</v>
      </c>
      <c r="H182" s="151">
        <v>2</v>
      </c>
      <c r="I182" s="152"/>
      <c r="J182" s="152">
        <f t="shared" si="0"/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5.3999999999999999E-2</v>
      </c>
      <c r="P182" s="155">
        <f t="shared" si="1"/>
        <v>0.108</v>
      </c>
      <c r="Q182" s="155">
        <v>1.9000000000000001E-4</v>
      </c>
      <c r="R182" s="155">
        <f t="shared" si="2"/>
        <v>3.8000000000000002E-4</v>
      </c>
      <c r="S182" s="155">
        <v>0</v>
      </c>
      <c r="T182" s="156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 t="shared" si="4"/>
        <v>0</v>
      </c>
      <c r="BF182" s="158">
        <f t="shared" si="5"/>
        <v>0</v>
      </c>
      <c r="BG182" s="158">
        <f t="shared" si="6"/>
        <v>0</v>
      </c>
      <c r="BH182" s="158">
        <f t="shared" si="7"/>
        <v>0</v>
      </c>
      <c r="BI182" s="158">
        <f t="shared" si="8"/>
        <v>0</v>
      </c>
      <c r="BJ182" s="18" t="s">
        <v>87</v>
      </c>
      <c r="BK182" s="158">
        <f t="shared" si="9"/>
        <v>0</v>
      </c>
      <c r="BL182" s="18" t="s">
        <v>140</v>
      </c>
      <c r="BM182" s="157" t="s">
        <v>898</v>
      </c>
    </row>
    <row r="183" spans="1:65" s="2" customFormat="1" ht="16.5" customHeight="1">
      <c r="A183" s="30"/>
      <c r="B183" s="146"/>
      <c r="C183" s="147" t="s">
        <v>355</v>
      </c>
      <c r="D183" s="147" t="s">
        <v>135</v>
      </c>
      <c r="E183" s="148" t="s">
        <v>257</v>
      </c>
      <c r="F183" s="149" t="s">
        <v>258</v>
      </c>
      <c r="G183" s="150" t="s">
        <v>255</v>
      </c>
      <c r="H183" s="151">
        <v>2</v>
      </c>
      <c r="I183" s="152"/>
      <c r="J183" s="152">
        <f t="shared" si="0"/>
        <v>0</v>
      </c>
      <c r="K183" s="149" t="s">
        <v>139</v>
      </c>
      <c r="L183" s="31"/>
      <c r="M183" s="153" t="s">
        <v>1</v>
      </c>
      <c r="N183" s="154" t="s">
        <v>40</v>
      </c>
      <c r="O183" s="155">
        <v>2.5000000000000001E-2</v>
      </c>
      <c r="P183" s="155">
        <f t="shared" si="1"/>
        <v>0.05</v>
      </c>
      <c r="Q183" s="155">
        <v>9.0000000000000006E-5</v>
      </c>
      <c r="R183" s="155">
        <f t="shared" si="2"/>
        <v>1.8000000000000001E-4</v>
      </c>
      <c r="S183" s="155">
        <v>0</v>
      </c>
      <c r="T183" s="156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 t="shared" si="4"/>
        <v>0</v>
      </c>
      <c r="BF183" s="158">
        <f t="shared" si="5"/>
        <v>0</v>
      </c>
      <c r="BG183" s="158">
        <f t="shared" si="6"/>
        <v>0</v>
      </c>
      <c r="BH183" s="158">
        <f t="shared" si="7"/>
        <v>0</v>
      </c>
      <c r="BI183" s="158">
        <f t="shared" si="8"/>
        <v>0</v>
      </c>
      <c r="BJ183" s="18" t="s">
        <v>87</v>
      </c>
      <c r="BK183" s="158">
        <f t="shared" si="9"/>
        <v>0</v>
      </c>
      <c r="BL183" s="18" t="s">
        <v>140</v>
      </c>
      <c r="BM183" s="157" t="s">
        <v>899</v>
      </c>
    </row>
    <row r="184" spans="1:65" s="12" customFormat="1" ht="22.9" customHeight="1">
      <c r="B184" s="134"/>
      <c r="D184" s="135" t="s">
        <v>73</v>
      </c>
      <c r="E184" s="144" t="s">
        <v>260</v>
      </c>
      <c r="F184" s="144" t="s">
        <v>261</v>
      </c>
      <c r="J184" s="145">
        <f>BK184</f>
        <v>0</v>
      </c>
      <c r="L184" s="134"/>
      <c r="M184" s="138"/>
      <c r="N184" s="139"/>
      <c r="O184" s="139"/>
      <c r="P184" s="140">
        <f>P185</f>
        <v>4.0122799999999996</v>
      </c>
      <c r="Q184" s="139"/>
      <c r="R184" s="140">
        <f>R185</f>
        <v>0</v>
      </c>
      <c r="S184" s="139"/>
      <c r="T184" s="141">
        <f>T185</f>
        <v>0</v>
      </c>
      <c r="AR184" s="135" t="s">
        <v>81</v>
      </c>
      <c r="AT184" s="142" t="s">
        <v>73</v>
      </c>
      <c r="AU184" s="142" t="s">
        <v>81</v>
      </c>
      <c r="AY184" s="135" t="s">
        <v>133</v>
      </c>
      <c r="BK184" s="143">
        <f>BK185</f>
        <v>0</v>
      </c>
    </row>
    <row r="185" spans="1:65" s="2" customFormat="1" ht="21.75" customHeight="1">
      <c r="A185" s="30"/>
      <c r="B185" s="146"/>
      <c r="C185" s="147" t="s">
        <v>361</v>
      </c>
      <c r="D185" s="147" t="s">
        <v>135</v>
      </c>
      <c r="E185" s="148" t="s">
        <v>610</v>
      </c>
      <c r="F185" s="149" t="s">
        <v>611</v>
      </c>
      <c r="G185" s="150" t="s">
        <v>204</v>
      </c>
      <c r="H185" s="151">
        <v>2.7109999999999999</v>
      </c>
      <c r="I185" s="152"/>
      <c r="J185" s="152">
        <f>ROUND(I185*H185,2)</f>
        <v>0</v>
      </c>
      <c r="K185" s="149" t="s">
        <v>139</v>
      </c>
      <c r="L185" s="31"/>
      <c r="M185" s="153" t="s">
        <v>1</v>
      </c>
      <c r="N185" s="154" t="s">
        <v>40</v>
      </c>
      <c r="O185" s="155">
        <v>1.48</v>
      </c>
      <c r="P185" s="155">
        <f>O185*H185</f>
        <v>4.0122799999999996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900</v>
      </c>
    </row>
    <row r="186" spans="1:65" s="12" customFormat="1" ht="25.9" customHeight="1">
      <c r="B186" s="134"/>
      <c r="D186" s="135" t="s">
        <v>73</v>
      </c>
      <c r="E186" s="136" t="s">
        <v>795</v>
      </c>
      <c r="F186" s="136" t="s">
        <v>796</v>
      </c>
      <c r="J186" s="137">
        <f>BK186</f>
        <v>0</v>
      </c>
      <c r="L186" s="134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5" t="s">
        <v>184</v>
      </c>
      <c r="AT186" s="142" t="s">
        <v>73</v>
      </c>
      <c r="AU186" s="142" t="s">
        <v>74</v>
      </c>
      <c r="AY186" s="135" t="s">
        <v>133</v>
      </c>
      <c r="BK186" s="143">
        <f>BK187</f>
        <v>0</v>
      </c>
    </row>
    <row r="187" spans="1:65" s="12" customFormat="1" ht="22.9" customHeight="1">
      <c r="B187" s="134"/>
      <c r="D187" s="135" t="s">
        <v>73</v>
      </c>
      <c r="E187" s="144" t="s">
        <v>797</v>
      </c>
      <c r="F187" s="144" t="s">
        <v>798</v>
      </c>
      <c r="J187" s="145">
        <f>BK187</f>
        <v>0</v>
      </c>
      <c r="L187" s="134"/>
      <c r="M187" s="138"/>
      <c r="N187" s="139"/>
      <c r="O187" s="139"/>
      <c r="P187" s="140">
        <f>SUM(P188:P189)</f>
        <v>0</v>
      </c>
      <c r="Q187" s="139"/>
      <c r="R187" s="140">
        <f>SUM(R188:R189)</f>
        <v>0</v>
      </c>
      <c r="S187" s="139"/>
      <c r="T187" s="141">
        <f>SUM(T188:T189)</f>
        <v>0</v>
      </c>
      <c r="AR187" s="135" t="s">
        <v>184</v>
      </c>
      <c r="AT187" s="142" t="s">
        <v>73</v>
      </c>
      <c r="AU187" s="142" t="s">
        <v>81</v>
      </c>
      <c r="AY187" s="135" t="s">
        <v>133</v>
      </c>
      <c r="BK187" s="143">
        <f>SUM(BK188:BK189)</f>
        <v>0</v>
      </c>
    </row>
    <row r="188" spans="1:65" s="2" customFormat="1" ht="16.5" customHeight="1">
      <c r="A188" s="30"/>
      <c r="B188" s="146"/>
      <c r="C188" s="147" t="s">
        <v>366</v>
      </c>
      <c r="D188" s="147" t="s">
        <v>135</v>
      </c>
      <c r="E188" s="148" t="s">
        <v>799</v>
      </c>
      <c r="F188" s="149" t="s">
        <v>800</v>
      </c>
      <c r="G188" s="150" t="s">
        <v>313</v>
      </c>
      <c r="H188" s="151">
        <v>1</v>
      </c>
      <c r="I188" s="152"/>
      <c r="J188" s="152">
        <f>ROUND(I188*H188,2)</f>
        <v>0</v>
      </c>
      <c r="K188" s="149" t="s">
        <v>139</v>
      </c>
      <c r="L188" s="31"/>
      <c r="M188" s="153" t="s">
        <v>1</v>
      </c>
      <c r="N188" s="154" t="s">
        <v>40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802</v>
      </c>
      <c r="AT188" s="157" t="s">
        <v>135</v>
      </c>
      <c r="AU188" s="157" t="s">
        <v>87</v>
      </c>
      <c r="AY188" s="18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87</v>
      </c>
      <c r="BK188" s="158">
        <f>ROUND(I188*H188,2)</f>
        <v>0</v>
      </c>
      <c r="BL188" s="18" t="s">
        <v>802</v>
      </c>
      <c r="BM188" s="157" t="s">
        <v>901</v>
      </c>
    </row>
    <row r="189" spans="1:65" s="2" customFormat="1" ht="16.5" customHeight="1">
      <c r="A189" s="30"/>
      <c r="B189" s="146"/>
      <c r="C189" s="147" t="s">
        <v>371</v>
      </c>
      <c r="D189" s="147" t="s">
        <v>135</v>
      </c>
      <c r="E189" s="148" t="s">
        <v>804</v>
      </c>
      <c r="F189" s="149" t="s">
        <v>805</v>
      </c>
      <c r="G189" s="150" t="s">
        <v>313</v>
      </c>
      <c r="H189" s="151">
        <v>1</v>
      </c>
      <c r="I189" s="152"/>
      <c r="J189" s="152">
        <f>ROUND(I189*H189,2)</f>
        <v>0</v>
      </c>
      <c r="K189" s="149" t="s">
        <v>139</v>
      </c>
      <c r="L189" s="31"/>
      <c r="M189" s="196" t="s">
        <v>1</v>
      </c>
      <c r="N189" s="197" t="s">
        <v>40</v>
      </c>
      <c r="O189" s="198">
        <v>0</v>
      </c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802</v>
      </c>
      <c r="AT189" s="157" t="s">
        <v>135</v>
      </c>
      <c r="AU189" s="157" t="s">
        <v>87</v>
      </c>
      <c r="AY189" s="18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87</v>
      </c>
      <c r="BK189" s="158">
        <f>ROUND(I189*H189,2)</f>
        <v>0</v>
      </c>
      <c r="BL189" s="18" t="s">
        <v>802</v>
      </c>
      <c r="BM189" s="157" t="s">
        <v>902</v>
      </c>
    </row>
    <row r="190" spans="1:65" s="2" customFormat="1" ht="6.95" customHeight="1">
      <c r="A190" s="30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1"/>
      <c r="M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</sheetData>
  <autoFilter ref="C126:K18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77"/>
  <sheetViews>
    <sheetView showGridLines="0" topLeftCell="A111" workbookViewId="0">
      <selection activeCell="J137" sqref="J13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34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čp.379,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1" t="s">
        <v>903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7" t="str">
        <f>'Rekapitulace stavby'!E14</f>
        <v xml:space="preserve"> </v>
      </c>
      <c r="F20" s="227"/>
      <c r="G20" s="227"/>
      <c r="H20" s="227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0" t="s">
        <v>1</v>
      </c>
      <c r="F29" s="230"/>
      <c r="G29" s="230"/>
      <c r="H29" s="2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ROUND((SUM(BE127:BE176)),  2)</f>
        <v>0</v>
      </c>
      <c r="G35" s="30"/>
      <c r="H35" s="30"/>
      <c r="I35" s="104">
        <v>0.21</v>
      </c>
      <c r="J35" s="103">
        <f>ROUND(((SUM(BE127:BE176))*I35),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ROUND((SUM(BF127:BF176)),  2)</f>
        <v>0</v>
      </c>
      <c r="G36" s="30"/>
      <c r="H36" s="30"/>
      <c r="I36" s="104">
        <v>0.15</v>
      </c>
      <c r="J36" s="103">
        <f>ROUND(((SUM(BF127:BF176))*I36),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ROUND((SUM(BG127:BG176)),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ROUND((SUM(BH127:BH176)),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ROUND((SUM(BI127:BI176)),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čp.379,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1" t="str">
        <f>E11</f>
        <v>IO 02 - Přípojka jednotné kanalizace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J161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J164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J171</f>
        <v>0</v>
      </c>
      <c r="L103" s="120"/>
    </row>
    <row r="104" spans="1:47" s="9" customFormat="1" ht="24.95" customHeight="1">
      <c r="B104" s="116"/>
      <c r="D104" s="117" t="s">
        <v>493</v>
      </c>
      <c r="E104" s="118"/>
      <c r="F104" s="118"/>
      <c r="G104" s="118"/>
      <c r="H104" s="118"/>
      <c r="I104" s="118"/>
      <c r="J104" s="119">
        <f>J173</f>
        <v>0</v>
      </c>
      <c r="L104" s="116"/>
    </row>
    <row r="105" spans="1:47" s="10" customFormat="1" ht="19.899999999999999" customHeight="1">
      <c r="B105" s="120"/>
      <c r="D105" s="121" t="s">
        <v>494</v>
      </c>
      <c r="E105" s="122"/>
      <c r="F105" s="122"/>
      <c r="G105" s="122"/>
      <c r="H105" s="122"/>
      <c r="I105" s="122"/>
      <c r="J105" s="123">
        <f>J174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40" t="str">
        <f>E7</f>
        <v>Bytový dům čp.379, Červená kolonie na ulici Okružní v Bohumíně</v>
      </c>
      <c r="F115" s="241"/>
      <c r="G115" s="241"/>
      <c r="H115" s="241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40" t="s">
        <v>100</v>
      </c>
      <c r="F117" s="239"/>
      <c r="G117" s="239"/>
      <c r="H117" s="239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01" t="str">
        <f>E11</f>
        <v>IO 02 - Přípojka jednotné kanalizace</v>
      </c>
      <c r="F119" s="239"/>
      <c r="G119" s="239"/>
      <c r="H119" s="239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P128+P173</f>
        <v>114.89325399999998</v>
      </c>
      <c r="Q127" s="64"/>
      <c r="R127" s="131">
        <f>R128+R173</f>
        <v>22.45731168</v>
      </c>
      <c r="S127" s="64"/>
      <c r="T127" s="132">
        <f>T128+T173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BK128+BK173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P129+P161+P164+P171</f>
        <v>114.89325399999998</v>
      </c>
      <c r="Q128" s="139"/>
      <c r="R128" s="140">
        <f>R129+R161+R164+R171</f>
        <v>22.45731168</v>
      </c>
      <c r="S128" s="139"/>
      <c r="T128" s="141">
        <f>T129+T161+T164+T171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BK129+BK161+BK164+BK171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SUM(P130:P160)</f>
        <v>64.863083999999986</v>
      </c>
      <c r="Q129" s="139"/>
      <c r="R129" s="140">
        <f>SUM(R130:R160)</f>
        <v>21.894891680000001</v>
      </c>
      <c r="S129" s="139"/>
      <c r="T129" s="141">
        <f>SUM(T130:T160)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SUM(BK130:BK160)</f>
        <v>0</v>
      </c>
    </row>
    <row r="130" spans="1:65" s="2" customFormat="1" ht="16.5" customHeight="1">
      <c r="A130" s="30"/>
      <c r="B130" s="146"/>
      <c r="C130" s="147" t="s">
        <v>81</v>
      </c>
      <c r="D130" s="147" t="s">
        <v>135</v>
      </c>
      <c r="E130" s="148" t="s">
        <v>904</v>
      </c>
      <c r="F130" s="149" t="s">
        <v>905</v>
      </c>
      <c r="G130" s="150" t="s">
        <v>255</v>
      </c>
      <c r="H130" s="151">
        <v>0.8</v>
      </c>
      <c r="I130" s="152"/>
      <c r="J130" s="152">
        <f>ROUND(I130*H130,2)</f>
        <v>0</v>
      </c>
      <c r="K130" s="149" t="s">
        <v>906</v>
      </c>
      <c r="L130" s="31"/>
      <c r="M130" s="153" t="s">
        <v>1</v>
      </c>
      <c r="N130" s="154" t="s">
        <v>40</v>
      </c>
      <c r="O130" s="155">
        <v>0.58099999999999996</v>
      </c>
      <c r="P130" s="155">
        <f>O130*H130</f>
        <v>0.46479999999999999</v>
      </c>
      <c r="Q130" s="155">
        <v>3.6900000000000002E-2</v>
      </c>
      <c r="R130" s="155">
        <f>Q130*H130</f>
        <v>2.9520000000000005E-2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907</v>
      </c>
    </row>
    <row r="131" spans="1:65" s="2" customFormat="1" ht="21.75" customHeight="1">
      <c r="A131" s="30"/>
      <c r="B131" s="146"/>
      <c r="C131" s="147" t="s">
        <v>87</v>
      </c>
      <c r="D131" s="147" t="s">
        <v>135</v>
      </c>
      <c r="E131" s="148" t="s">
        <v>908</v>
      </c>
      <c r="F131" s="149" t="s">
        <v>909</v>
      </c>
      <c r="G131" s="150" t="s">
        <v>255</v>
      </c>
      <c r="H131" s="151">
        <v>0.8</v>
      </c>
      <c r="I131" s="152"/>
      <c r="J131" s="152">
        <f>ROUND(I131*H131,2)</f>
        <v>0</v>
      </c>
      <c r="K131" s="149" t="s">
        <v>906</v>
      </c>
      <c r="L131" s="31"/>
      <c r="M131" s="153" t="s">
        <v>1</v>
      </c>
      <c r="N131" s="154" t="s">
        <v>40</v>
      </c>
      <c r="O131" s="155">
        <v>0.54700000000000004</v>
      </c>
      <c r="P131" s="155">
        <f>O131*H131</f>
        <v>0.43760000000000004</v>
      </c>
      <c r="Q131" s="155">
        <v>3.6900000000000002E-2</v>
      </c>
      <c r="R131" s="155">
        <f>Q131*H131</f>
        <v>2.9520000000000005E-2</v>
      </c>
      <c r="S131" s="155">
        <v>0</v>
      </c>
      <c r="T131" s="156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7" t="s">
        <v>140</v>
      </c>
      <c r="AT131" s="157" t="s">
        <v>135</v>
      </c>
      <c r="AU131" s="157" t="s">
        <v>87</v>
      </c>
      <c r="AY131" s="18" t="s">
        <v>133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8" t="s">
        <v>87</v>
      </c>
      <c r="BK131" s="158">
        <f>ROUND(I131*H131,2)</f>
        <v>0</v>
      </c>
      <c r="BL131" s="18" t="s">
        <v>140</v>
      </c>
      <c r="BM131" s="157" t="s">
        <v>910</v>
      </c>
    </row>
    <row r="132" spans="1:65" s="2" customFormat="1" ht="21.75" customHeight="1">
      <c r="A132" s="30"/>
      <c r="B132" s="146"/>
      <c r="C132" s="147" t="s">
        <v>149</v>
      </c>
      <c r="D132" s="147" t="s">
        <v>135</v>
      </c>
      <c r="E132" s="148" t="s">
        <v>911</v>
      </c>
      <c r="F132" s="149" t="s">
        <v>912</v>
      </c>
      <c r="G132" s="150" t="s">
        <v>138</v>
      </c>
      <c r="H132" s="151">
        <v>6.29</v>
      </c>
      <c r="I132" s="152"/>
      <c r="J132" s="152">
        <f>ROUND(I132*H132,2)</f>
        <v>0</v>
      </c>
      <c r="K132" s="149" t="s">
        <v>906</v>
      </c>
      <c r="L132" s="31"/>
      <c r="M132" s="153" t="s">
        <v>1</v>
      </c>
      <c r="N132" s="154" t="s">
        <v>40</v>
      </c>
      <c r="O132" s="155">
        <v>1.548</v>
      </c>
      <c r="P132" s="155">
        <f>O132*H132</f>
        <v>9.7369199999999996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7" t="s">
        <v>140</v>
      </c>
      <c r="AT132" s="157" t="s">
        <v>135</v>
      </c>
      <c r="AU132" s="157" t="s">
        <v>87</v>
      </c>
      <c r="AY132" s="18" t="s">
        <v>133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87</v>
      </c>
      <c r="BK132" s="158">
        <f>ROUND(I132*H132,2)</f>
        <v>0</v>
      </c>
      <c r="BL132" s="18" t="s">
        <v>140</v>
      </c>
      <c r="BM132" s="157" t="s">
        <v>913</v>
      </c>
    </row>
    <row r="133" spans="1:65" s="14" customFormat="1">
      <c r="B133" s="166"/>
      <c r="D133" s="160" t="s">
        <v>142</v>
      </c>
      <c r="E133" s="167" t="s">
        <v>1</v>
      </c>
      <c r="F133" s="168" t="s">
        <v>914</v>
      </c>
      <c r="H133" s="169">
        <v>6.29</v>
      </c>
      <c r="L133" s="166"/>
      <c r="M133" s="170"/>
      <c r="N133" s="171"/>
      <c r="O133" s="171"/>
      <c r="P133" s="171"/>
      <c r="Q133" s="171"/>
      <c r="R133" s="171"/>
      <c r="S133" s="171"/>
      <c r="T133" s="172"/>
      <c r="AT133" s="167" t="s">
        <v>142</v>
      </c>
      <c r="AU133" s="167" t="s">
        <v>87</v>
      </c>
      <c r="AV133" s="14" t="s">
        <v>87</v>
      </c>
      <c r="AW133" s="14" t="s">
        <v>31</v>
      </c>
      <c r="AX133" s="14" t="s">
        <v>81</v>
      </c>
      <c r="AY133" s="167" t="s">
        <v>133</v>
      </c>
    </row>
    <row r="134" spans="1:65" s="2" customFormat="1" ht="21.75" customHeight="1">
      <c r="A134" s="30"/>
      <c r="B134" s="146"/>
      <c r="C134" s="147" t="s">
        <v>140</v>
      </c>
      <c r="D134" s="147" t="s">
        <v>135</v>
      </c>
      <c r="E134" s="148" t="s">
        <v>496</v>
      </c>
      <c r="F134" s="149" t="s">
        <v>497</v>
      </c>
      <c r="G134" s="150" t="s">
        <v>138</v>
      </c>
      <c r="H134" s="151">
        <v>20.965</v>
      </c>
      <c r="I134" s="152"/>
      <c r="J134" s="152">
        <f>ROUND(I134*H134,2)</f>
        <v>0</v>
      </c>
      <c r="K134" s="149" t="s">
        <v>906</v>
      </c>
      <c r="L134" s="31"/>
      <c r="M134" s="153" t="s">
        <v>1</v>
      </c>
      <c r="N134" s="154" t="s">
        <v>40</v>
      </c>
      <c r="O134" s="155">
        <v>1.43</v>
      </c>
      <c r="P134" s="155">
        <f>O134*H134</f>
        <v>29.979949999999999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7" t="s">
        <v>140</v>
      </c>
      <c r="AT134" s="157" t="s">
        <v>135</v>
      </c>
      <c r="AU134" s="157" t="s">
        <v>87</v>
      </c>
      <c r="AY134" s="18" t="s">
        <v>133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8" t="s">
        <v>87</v>
      </c>
      <c r="BK134" s="158">
        <f>ROUND(I134*H134,2)</f>
        <v>0</v>
      </c>
      <c r="BL134" s="18" t="s">
        <v>140</v>
      </c>
      <c r="BM134" s="157" t="s">
        <v>915</v>
      </c>
    </row>
    <row r="135" spans="1:65" s="14" customFormat="1">
      <c r="B135" s="166"/>
      <c r="D135" s="160" t="s">
        <v>142</v>
      </c>
      <c r="E135" s="167" t="s">
        <v>1</v>
      </c>
      <c r="F135" s="168" t="s">
        <v>916</v>
      </c>
      <c r="H135" s="169">
        <v>8.2949999999999999</v>
      </c>
      <c r="L135" s="166"/>
      <c r="M135" s="170"/>
      <c r="N135" s="171"/>
      <c r="O135" s="171"/>
      <c r="P135" s="171"/>
      <c r="Q135" s="171"/>
      <c r="R135" s="171"/>
      <c r="S135" s="171"/>
      <c r="T135" s="172"/>
      <c r="AT135" s="167" t="s">
        <v>142</v>
      </c>
      <c r="AU135" s="167" t="s">
        <v>87</v>
      </c>
      <c r="AV135" s="14" t="s">
        <v>87</v>
      </c>
      <c r="AW135" s="14" t="s">
        <v>31</v>
      </c>
      <c r="AX135" s="14" t="s">
        <v>74</v>
      </c>
      <c r="AY135" s="167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917</v>
      </c>
      <c r="H136" s="169">
        <v>12.67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6" customFormat="1">
      <c r="B137" s="180"/>
      <c r="D137" s="160" t="s">
        <v>142</v>
      </c>
      <c r="E137" s="181" t="s">
        <v>1</v>
      </c>
      <c r="F137" s="182" t="s">
        <v>157</v>
      </c>
      <c r="H137" s="183">
        <v>20.965</v>
      </c>
      <c r="L137" s="180"/>
      <c r="M137" s="184"/>
      <c r="N137" s="185"/>
      <c r="O137" s="185"/>
      <c r="P137" s="185"/>
      <c r="Q137" s="185"/>
      <c r="R137" s="185"/>
      <c r="S137" s="185"/>
      <c r="T137" s="186"/>
      <c r="AT137" s="181" t="s">
        <v>142</v>
      </c>
      <c r="AU137" s="181" t="s">
        <v>87</v>
      </c>
      <c r="AV137" s="16" t="s">
        <v>140</v>
      </c>
      <c r="AW137" s="16" t="s">
        <v>31</v>
      </c>
      <c r="AX137" s="16" t="s">
        <v>81</v>
      </c>
      <c r="AY137" s="181" t="s">
        <v>133</v>
      </c>
    </row>
    <row r="138" spans="1:65" s="2" customFormat="1" ht="21.75" customHeight="1">
      <c r="A138" s="30"/>
      <c r="B138" s="146"/>
      <c r="C138" s="147" t="s">
        <v>184</v>
      </c>
      <c r="D138" s="147" t="s">
        <v>135</v>
      </c>
      <c r="E138" s="148" t="s">
        <v>158</v>
      </c>
      <c r="F138" s="149" t="s">
        <v>159</v>
      </c>
      <c r="G138" s="150" t="s">
        <v>138</v>
      </c>
      <c r="H138" s="151">
        <v>20.965</v>
      </c>
      <c r="I138" s="152"/>
      <c r="J138" s="152">
        <f>ROUND(I138*H138,2)</f>
        <v>0</v>
      </c>
      <c r="K138" s="149" t="s">
        <v>906</v>
      </c>
      <c r="L138" s="31"/>
      <c r="M138" s="153" t="s">
        <v>1</v>
      </c>
      <c r="N138" s="154" t="s">
        <v>40</v>
      </c>
      <c r="O138" s="155">
        <v>0.1</v>
      </c>
      <c r="P138" s="155">
        <f>O138*H138</f>
        <v>2.0965000000000003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140</v>
      </c>
      <c r="AT138" s="157" t="s">
        <v>135</v>
      </c>
      <c r="AU138" s="157" t="s">
        <v>87</v>
      </c>
      <c r="AY138" s="18" t="s">
        <v>133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87</v>
      </c>
      <c r="BK138" s="158">
        <f>ROUND(I138*H138,2)</f>
        <v>0</v>
      </c>
      <c r="BL138" s="18" t="s">
        <v>140</v>
      </c>
      <c r="BM138" s="157" t="s">
        <v>918</v>
      </c>
    </row>
    <row r="139" spans="1:65" s="2" customFormat="1" ht="16.5" customHeight="1">
      <c r="A139" s="30"/>
      <c r="B139" s="146"/>
      <c r="C139" s="147" t="s">
        <v>188</v>
      </c>
      <c r="D139" s="147" t="s">
        <v>135</v>
      </c>
      <c r="E139" s="148" t="s">
        <v>173</v>
      </c>
      <c r="F139" s="149" t="s">
        <v>174</v>
      </c>
      <c r="G139" s="150" t="s">
        <v>175</v>
      </c>
      <c r="H139" s="151">
        <v>21.251999999999999</v>
      </c>
      <c r="I139" s="152"/>
      <c r="J139" s="152">
        <f>ROUND(I139*H139,2)</f>
        <v>0</v>
      </c>
      <c r="K139" s="149" t="s">
        <v>906</v>
      </c>
      <c r="L139" s="31"/>
      <c r="M139" s="153" t="s">
        <v>1</v>
      </c>
      <c r="N139" s="154" t="s">
        <v>40</v>
      </c>
      <c r="O139" s="155">
        <v>0.23599999999999999</v>
      </c>
      <c r="P139" s="155">
        <f>O139*H139</f>
        <v>5.015471999999999</v>
      </c>
      <c r="Q139" s="155">
        <v>8.4000000000000003E-4</v>
      </c>
      <c r="R139" s="155">
        <f>Q139*H139</f>
        <v>1.7851679999999998E-2</v>
      </c>
      <c r="S139" s="155">
        <v>0</v>
      </c>
      <c r="T139" s="156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7" t="s">
        <v>140</v>
      </c>
      <c r="AT139" s="157" t="s">
        <v>135</v>
      </c>
      <c r="AU139" s="157" t="s">
        <v>87</v>
      </c>
      <c r="AY139" s="18" t="s">
        <v>133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87</v>
      </c>
      <c r="BK139" s="158">
        <f>ROUND(I139*H139,2)</f>
        <v>0</v>
      </c>
      <c r="BL139" s="18" t="s">
        <v>140</v>
      </c>
      <c r="BM139" s="157" t="s">
        <v>919</v>
      </c>
    </row>
    <row r="140" spans="1:65" s="13" customFormat="1">
      <c r="B140" s="159"/>
      <c r="D140" s="160" t="s">
        <v>142</v>
      </c>
      <c r="E140" s="161" t="s">
        <v>1</v>
      </c>
      <c r="F140" s="162" t="s">
        <v>920</v>
      </c>
      <c r="H140" s="161" t="s">
        <v>1</v>
      </c>
      <c r="L140" s="159"/>
      <c r="M140" s="163"/>
      <c r="N140" s="164"/>
      <c r="O140" s="164"/>
      <c r="P140" s="164"/>
      <c r="Q140" s="164"/>
      <c r="R140" s="164"/>
      <c r="S140" s="164"/>
      <c r="T140" s="165"/>
      <c r="AT140" s="161" t="s">
        <v>142</v>
      </c>
      <c r="AU140" s="161" t="s">
        <v>87</v>
      </c>
      <c r="AV140" s="13" t="s">
        <v>81</v>
      </c>
      <c r="AW140" s="13" t="s">
        <v>31</v>
      </c>
      <c r="AX140" s="13" t="s">
        <v>74</v>
      </c>
      <c r="AY140" s="161" t="s">
        <v>133</v>
      </c>
    </row>
    <row r="141" spans="1:65" s="14" customFormat="1">
      <c r="B141" s="166"/>
      <c r="D141" s="160" t="s">
        <v>142</v>
      </c>
      <c r="E141" s="167" t="s">
        <v>1</v>
      </c>
      <c r="F141" s="168" t="s">
        <v>921</v>
      </c>
      <c r="H141" s="169">
        <v>21.251999999999999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192</v>
      </c>
      <c r="D142" s="147" t="s">
        <v>135</v>
      </c>
      <c r="E142" s="148" t="s">
        <v>185</v>
      </c>
      <c r="F142" s="149" t="s">
        <v>186</v>
      </c>
      <c r="G142" s="150" t="s">
        <v>175</v>
      </c>
      <c r="H142" s="151">
        <v>21.251999999999999</v>
      </c>
      <c r="I142" s="152"/>
      <c r="J142" s="152">
        <f>ROUND(I142*H142,2)</f>
        <v>0</v>
      </c>
      <c r="K142" s="149" t="s">
        <v>906</v>
      </c>
      <c r="L142" s="31"/>
      <c r="M142" s="153" t="s">
        <v>1</v>
      </c>
      <c r="N142" s="154" t="s">
        <v>40</v>
      </c>
      <c r="O142" s="155">
        <v>0.216</v>
      </c>
      <c r="P142" s="155">
        <f>O142*H142</f>
        <v>4.5904319999999998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922</v>
      </c>
    </row>
    <row r="143" spans="1:65" s="2" customFormat="1" ht="21.75" customHeight="1">
      <c r="A143" s="30"/>
      <c r="B143" s="146"/>
      <c r="C143" s="147" t="s">
        <v>197</v>
      </c>
      <c r="D143" s="147" t="s">
        <v>135</v>
      </c>
      <c r="E143" s="148" t="s">
        <v>189</v>
      </c>
      <c r="F143" s="149" t="s">
        <v>190</v>
      </c>
      <c r="G143" s="150" t="s">
        <v>138</v>
      </c>
      <c r="H143" s="151">
        <v>17.425999999999998</v>
      </c>
      <c r="I143" s="152"/>
      <c r="J143" s="152">
        <f>ROUND(I143*H143,2)</f>
        <v>0</v>
      </c>
      <c r="K143" s="149" t="s">
        <v>906</v>
      </c>
      <c r="L143" s="31"/>
      <c r="M143" s="153" t="s">
        <v>1</v>
      </c>
      <c r="N143" s="154" t="s">
        <v>40</v>
      </c>
      <c r="O143" s="155">
        <v>0.34499999999999997</v>
      </c>
      <c r="P143" s="155">
        <f>O143*H143</f>
        <v>6.0119699999999989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923</v>
      </c>
    </row>
    <row r="144" spans="1:65" s="14" customFormat="1">
      <c r="B144" s="166"/>
      <c r="D144" s="160" t="s">
        <v>142</v>
      </c>
      <c r="E144" s="167" t="s">
        <v>1</v>
      </c>
      <c r="F144" s="168" t="s">
        <v>924</v>
      </c>
      <c r="H144" s="169">
        <v>4.7560000000000002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917</v>
      </c>
      <c r="H145" s="169">
        <v>12.67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>
      <c r="B146" s="180"/>
      <c r="D146" s="160" t="s">
        <v>142</v>
      </c>
      <c r="E146" s="181" t="s">
        <v>1</v>
      </c>
      <c r="F146" s="182" t="s">
        <v>157</v>
      </c>
      <c r="H146" s="183">
        <v>17.426000000000002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21.75" customHeight="1">
      <c r="A147" s="30"/>
      <c r="B147" s="146"/>
      <c r="C147" s="147" t="s">
        <v>201</v>
      </c>
      <c r="D147" s="147" t="s">
        <v>135</v>
      </c>
      <c r="E147" s="148" t="s">
        <v>193</v>
      </c>
      <c r="F147" s="149" t="s">
        <v>194</v>
      </c>
      <c r="G147" s="150" t="s">
        <v>138</v>
      </c>
      <c r="H147" s="151">
        <v>9.6669999999999998</v>
      </c>
      <c r="I147" s="152"/>
      <c r="J147" s="152">
        <f>ROUND(I147*H147,2)</f>
        <v>0</v>
      </c>
      <c r="K147" s="149" t="s">
        <v>906</v>
      </c>
      <c r="L147" s="31"/>
      <c r="M147" s="153" t="s">
        <v>1</v>
      </c>
      <c r="N147" s="154" t="s">
        <v>40</v>
      </c>
      <c r="O147" s="155">
        <v>8.3000000000000004E-2</v>
      </c>
      <c r="P147" s="155">
        <f>O147*H147</f>
        <v>0.80236099999999999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925</v>
      </c>
    </row>
    <row r="148" spans="1:65" s="14" customFormat="1">
      <c r="B148" s="166"/>
      <c r="D148" s="160" t="s">
        <v>142</v>
      </c>
      <c r="E148" s="167" t="s">
        <v>1</v>
      </c>
      <c r="F148" s="168" t="s">
        <v>926</v>
      </c>
      <c r="H148" s="169">
        <v>9.6669999999999998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16.5" customHeight="1">
      <c r="A149" s="30"/>
      <c r="B149" s="146"/>
      <c r="C149" s="147" t="s">
        <v>207</v>
      </c>
      <c r="D149" s="147" t="s">
        <v>135</v>
      </c>
      <c r="E149" s="148" t="s">
        <v>198</v>
      </c>
      <c r="F149" s="149" t="s">
        <v>199</v>
      </c>
      <c r="G149" s="150" t="s">
        <v>138</v>
      </c>
      <c r="H149" s="151">
        <v>9.6669999999999998</v>
      </c>
      <c r="I149" s="152"/>
      <c r="J149" s="152">
        <f>ROUND(I149*H149,2)</f>
        <v>0</v>
      </c>
      <c r="K149" s="149" t="s">
        <v>906</v>
      </c>
      <c r="L149" s="31"/>
      <c r="M149" s="153" t="s">
        <v>1</v>
      </c>
      <c r="N149" s="154" t="s">
        <v>40</v>
      </c>
      <c r="O149" s="155">
        <v>8.9999999999999993E-3</v>
      </c>
      <c r="P149" s="155">
        <f>O149*H149</f>
        <v>8.7002999999999997E-2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927</v>
      </c>
    </row>
    <row r="150" spans="1:65" s="2" customFormat="1" ht="21.75" customHeight="1">
      <c r="A150" s="30"/>
      <c r="B150" s="146"/>
      <c r="C150" s="147" t="s">
        <v>212</v>
      </c>
      <c r="D150" s="147" t="s">
        <v>135</v>
      </c>
      <c r="E150" s="148" t="s">
        <v>202</v>
      </c>
      <c r="F150" s="149" t="s">
        <v>203</v>
      </c>
      <c r="G150" s="150" t="s">
        <v>204</v>
      </c>
      <c r="H150" s="151">
        <v>15.467000000000001</v>
      </c>
      <c r="I150" s="152"/>
      <c r="J150" s="152">
        <f>ROUND(I150*H150,2)</f>
        <v>0</v>
      </c>
      <c r="K150" s="149" t="s">
        <v>906</v>
      </c>
      <c r="L150" s="31"/>
      <c r="M150" s="153" t="s">
        <v>1</v>
      </c>
      <c r="N150" s="154" t="s">
        <v>40</v>
      </c>
      <c r="O150" s="155">
        <v>0</v>
      </c>
      <c r="P150" s="155">
        <f>O150*H150</f>
        <v>0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928</v>
      </c>
    </row>
    <row r="151" spans="1:65" s="14" customFormat="1">
      <c r="B151" s="166"/>
      <c r="D151" s="160" t="s">
        <v>142</v>
      </c>
      <c r="E151" s="167" t="s">
        <v>1</v>
      </c>
      <c r="F151" s="168" t="s">
        <v>929</v>
      </c>
      <c r="H151" s="169">
        <v>15.467000000000001</v>
      </c>
      <c r="L151" s="166"/>
      <c r="M151" s="170"/>
      <c r="N151" s="171"/>
      <c r="O151" s="171"/>
      <c r="P151" s="171"/>
      <c r="Q151" s="171"/>
      <c r="R151" s="171"/>
      <c r="S151" s="171"/>
      <c r="T151" s="172"/>
      <c r="AT151" s="167" t="s">
        <v>142</v>
      </c>
      <c r="AU151" s="167" t="s">
        <v>87</v>
      </c>
      <c r="AV151" s="14" t="s">
        <v>87</v>
      </c>
      <c r="AW151" s="14" t="s">
        <v>31</v>
      </c>
      <c r="AX151" s="14" t="s">
        <v>81</v>
      </c>
      <c r="AY151" s="167" t="s">
        <v>133</v>
      </c>
    </row>
    <row r="152" spans="1:65" s="2" customFormat="1" ht="21.75" customHeight="1">
      <c r="A152" s="30"/>
      <c r="B152" s="146"/>
      <c r="C152" s="147" t="s">
        <v>228</v>
      </c>
      <c r="D152" s="147" t="s">
        <v>135</v>
      </c>
      <c r="E152" s="148" t="s">
        <v>930</v>
      </c>
      <c r="F152" s="149" t="s">
        <v>931</v>
      </c>
      <c r="G152" s="150" t="s">
        <v>138</v>
      </c>
      <c r="H152" s="151">
        <v>11.298</v>
      </c>
      <c r="I152" s="152"/>
      <c r="J152" s="152">
        <f>ROUND(I152*H152,2)</f>
        <v>0</v>
      </c>
      <c r="K152" s="149" t="s">
        <v>1</v>
      </c>
      <c r="L152" s="31"/>
      <c r="M152" s="153" t="s">
        <v>1</v>
      </c>
      <c r="N152" s="154" t="s">
        <v>40</v>
      </c>
      <c r="O152" s="155">
        <v>0.29899999999999999</v>
      </c>
      <c r="P152" s="155">
        <f>O152*H152</f>
        <v>3.3781019999999997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932</v>
      </c>
    </row>
    <row r="153" spans="1:65" s="14" customFormat="1">
      <c r="B153" s="166"/>
      <c r="D153" s="160" t="s">
        <v>142</v>
      </c>
      <c r="E153" s="167" t="s">
        <v>1</v>
      </c>
      <c r="F153" s="168" t="s">
        <v>916</v>
      </c>
      <c r="H153" s="169">
        <v>8.2949999999999999</v>
      </c>
      <c r="L153" s="166"/>
      <c r="M153" s="170"/>
      <c r="N153" s="171"/>
      <c r="O153" s="171"/>
      <c r="P153" s="171"/>
      <c r="Q153" s="171"/>
      <c r="R153" s="171"/>
      <c r="S153" s="171"/>
      <c r="T153" s="172"/>
      <c r="AT153" s="167" t="s">
        <v>142</v>
      </c>
      <c r="AU153" s="167" t="s">
        <v>87</v>
      </c>
      <c r="AV153" s="14" t="s">
        <v>87</v>
      </c>
      <c r="AW153" s="14" t="s">
        <v>31</v>
      </c>
      <c r="AX153" s="14" t="s">
        <v>74</v>
      </c>
      <c r="AY153" s="167" t="s">
        <v>133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917</v>
      </c>
      <c r="H154" s="169">
        <v>12.67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>
      <c r="B155" s="166"/>
      <c r="D155" s="160" t="s">
        <v>142</v>
      </c>
      <c r="E155" s="167" t="s">
        <v>1</v>
      </c>
      <c r="F155" s="168" t="s">
        <v>933</v>
      </c>
      <c r="H155" s="169">
        <v>-9.6669999999999998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6" customFormat="1">
      <c r="B156" s="180"/>
      <c r="D156" s="160" t="s">
        <v>142</v>
      </c>
      <c r="E156" s="181" t="s">
        <v>1</v>
      </c>
      <c r="F156" s="182" t="s">
        <v>157</v>
      </c>
      <c r="H156" s="183">
        <v>11.298</v>
      </c>
      <c r="L156" s="180"/>
      <c r="M156" s="184"/>
      <c r="N156" s="185"/>
      <c r="O156" s="185"/>
      <c r="P156" s="185"/>
      <c r="Q156" s="185"/>
      <c r="R156" s="185"/>
      <c r="S156" s="185"/>
      <c r="T156" s="186"/>
      <c r="AT156" s="181" t="s">
        <v>142</v>
      </c>
      <c r="AU156" s="181" t="s">
        <v>87</v>
      </c>
      <c r="AV156" s="16" t="s">
        <v>140</v>
      </c>
      <c r="AW156" s="16" t="s">
        <v>31</v>
      </c>
      <c r="AX156" s="16" t="s">
        <v>81</v>
      </c>
      <c r="AY156" s="181" t="s">
        <v>133</v>
      </c>
    </row>
    <row r="157" spans="1:65" s="2" customFormat="1" ht="21.75" customHeight="1">
      <c r="A157" s="30"/>
      <c r="B157" s="146"/>
      <c r="C157" s="147" t="s">
        <v>235</v>
      </c>
      <c r="D157" s="147" t="s">
        <v>135</v>
      </c>
      <c r="E157" s="148" t="s">
        <v>934</v>
      </c>
      <c r="F157" s="149" t="s">
        <v>935</v>
      </c>
      <c r="G157" s="150" t="s">
        <v>138</v>
      </c>
      <c r="H157" s="151">
        <v>7.9089999999999998</v>
      </c>
      <c r="I157" s="152"/>
      <c r="J157" s="152">
        <f>ROUND(I157*H157,2)</f>
        <v>0</v>
      </c>
      <c r="K157" s="149" t="s">
        <v>906</v>
      </c>
      <c r="L157" s="31"/>
      <c r="M157" s="153" t="s">
        <v>1</v>
      </c>
      <c r="N157" s="154" t="s">
        <v>40</v>
      </c>
      <c r="O157" s="155">
        <v>0.28599999999999998</v>
      </c>
      <c r="P157" s="155">
        <f>O157*H157</f>
        <v>2.2619739999999999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7" t="s">
        <v>140</v>
      </c>
      <c r="AT157" s="157" t="s">
        <v>135</v>
      </c>
      <c r="AU157" s="157" t="s">
        <v>87</v>
      </c>
      <c r="AY157" s="18" t="s">
        <v>133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8" t="s">
        <v>87</v>
      </c>
      <c r="BK157" s="158">
        <f>ROUND(I157*H157,2)</f>
        <v>0</v>
      </c>
      <c r="BL157" s="18" t="s">
        <v>140</v>
      </c>
      <c r="BM157" s="157" t="s">
        <v>936</v>
      </c>
    </row>
    <row r="158" spans="1:65" s="14" customFormat="1">
      <c r="B158" s="166"/>
      <c r="D158" s="160" t="s">
        <v>142</v>
      </c>
      <c r="E158" s="167" t="s">
        <v>1</v>
      </c>
      <c r="F158" s="168" t="s">
        <v>937</v>
      </c>
      <c r="H158" s="169">
        <v>7.9089999999999998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81</v>
      </c>
      <c r="AY158" s="167" t="s">
        <v>133</v>
      </c>
    </row>
    <row r="159" spans="1:65" s="2" customFormat="1" ht="16.5" customHeight="1">
      <c r="A159" s="30"/>
      <c r="B159" s="146"/>
      <c r="C159" s="187" t="s">
        <v>252</v>
      </c>
      <c r="D159" s="187" t="s">
        <v>229</v>
      </c>
      <c r="E159" s="188" t="s">
        <v>938</v>
      </c>
      <c r="F159" s="189" t="s">
        <v>939</v>
      </c>
      <c r="G159" s="190" t="s">
        <v>204</v>
      </c>
      <c r="H159" s="191">
        <v>21.818000000000001</v>
      </c>
      <c r="I159" s="192"/>
      <c r="J159" s="192">
        <f>ROUND(I159*H159,2)</f>
        <v>0</v>
      </c>
      <c r="K159" s="189" t="s">
        <v>906</v>
      </c>
      <c r="L159" s="193"/>
      <c r="M159" s="194" t="s">
        <v>1</v>
      </c>
      <c r="N159" s="195" t="s">
        <v>40</v>
      </c>
      <c r="O159" s="155">
        <v>0</v>
      </c>
      <c r="P159" s="155">
        <f>O159*H159</f>
        <v>0</v>
      </c>
      <c r="Q159" s="155">
        <v>1</v>
      </c>
      <c r="R159" s="155">
        <f>Q159*H159</f>
        <v>21.818000000000001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197</v>
      </c>
      <c r="AT159" s="157" t="s">
        <v>229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940</v>
      </c>
    </row>
    <row r="160" spans="1:65" s="14" customFormat="1">
      <c r="B160" s="166"/>
      <c r="D160" s="160" t="s">
        <v>142</v>
      </c>
      <c r="F160" s="168" t="s">
        <v>941</v>
      </c>
      <c r="H160" s="169">
        <v>21.818000000000001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</v>
      </c>
      <c r="AX160" s="14" t="s">
        <v>81</v>
      </c>
      <c r="AY160" s="167" t="s">
        <v>133</v>
      </c>
    </row>
    <row r="161" spans="1:65" s="12" customFormat="1" ht="22.9" customHeight="1">
      <c r="B161" s="134"/>
      <c r="D161" s="135" t="s">
        <v>73</v>
      </c>
      <c r="E161" s="144" t="s">
        <v>140</v>
      </c>
      <c r="F161" s="144" t="s">
        <v>234</v>
      </c>
      <c r="J161" s="145">
        <f>BK161</f>
        <v>0</v>
      </c>
      <c r="L161" s="134"/>
      <c r="M161" s="138"/>
      <c r="N161" s="139"/>
      <c r="O161" s="139"/>
      <c r="P161" s="140">
        <f>SUM(P162:P163)</f>
        <v>2.9798100000000001</v>
      </c>
      <c r="Q161" s="139"/>
      <c r="R161" s="140">
        <f>SUM(R162:R163)</f>
        <v>0</v>
      </c>
      <c r="S161" s="139"/>
      <c r="T161" s="141">
        <f>SUM(T162:T163)</f>
        <v>0</v>
      </c>
      <c r="AR161" s="135" t="s">
        <v>81</v>
      </c>
      <c r="AT161" s="142" t="s">
        <v>73</v>
      </c>
      <c r="AU161" s="142" t="s">
        <v>81</v>
      </c>
      <c r="AY161" s="135" t="s">
        <v>133</v>
      </c>
      <c r="BK161" s="143">
        <f>SUM(BK162:BK163)</f>
        <v>0</v>
      </c>
    </row>
    <row r="162" spans="1:65" s="2" customFormat="1" ht="21.75" customHeight="1">
      <c r="A162" s="30"/>
      <c r="B162" s="146"/>
      <c r="C162" s="147" t="s">
        <v>8</v>
      </c>
      <c r="D162" s="147" t="s">
        <v>135</v>
      </c>
      <c r="E162" s="148" t="s">
        <v>942</v>
      </c>
      <c r="F162" s="149" t="s">
        <v>943</v>
      </c>
      <c r="G162" s="150" t="s">
        <v>138</v>
      </c>
      <c r="H162" s="151">
        <v>1.758</v>
      </c>
      <c r="I162" s="152"/>
      <c r="J162" s="152">
        <f>ROUND(I162*H162,2)</f>
        <v>0</v>
      </c>
      <c r="K162" s="149" t="s">
        <v>906</v>
      </c>
      <c r="L162" s="31"/>
      <c r="M162" s="153" t="s">
        <v>1</v>
      </c>
      <c r="N162" s="154" t="s">
        <v>40</v>
      </c>
      <c r="O162" s="155">
        <v>1.6950000000000001</v>
      </c>
      <c r="P162" s="155">
        <f>O162*H162</f>
        <v>2.9798100000000001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944</v>
      </c>
    </row>
    <row r="163" spans="1:65" s="14" customFormat="1">
      <c r="B163" s="166"/>
      <c r="D163" s="160" t="s">
        <v>142</v>
      </c>
      <c r="E163" s="167" t="s">
        <v>1</v>
      </c>
      <c r="F163" s="168" t="s">
        <v>945</v>
      </c>
      <c r="H163" s="169">
        <v>1.758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81</v>
      </c>
      <c r="AY163" s="167" t="s">
        <v>133</v>
      </c>
    </row>
    <row r="164" spans="1:65" s="12" customFormat="1" ht="22.9" customHeight="1">
      <c r="B164" s="134"/>
      <c r="D164" s="135" t="s">
        <v>73</v>
      </c>
      <c r="E164" s="144" t="s">
        <v>197</v>
      </c>
      <c r="F164" s="144" t="s">
        <v>251</v>
      </c>
      <c r="J164" s="145">
        <f>BK164</f>
        <v>0</v>
      </c>
      <c r="L164" s="134"/>
      <c r="M164" s="138"/>
      <c r="N164" s="139"/>
      <c r="O164" s="139"/>
      <c r="P164" s="140">
        <f>SUM(P165:P170)</f>
        <v>13.813999999999998</v>
      </c>
      <c r="Q164" s="139"/>
      <c r="R164" s="140">
        <f>SUM(R165:R170)</f>
        <v>0.56242000000000003</v>
      </c>
      <c r="S164" s="139"/>
      <c r="T164" s="141">
        <f>SUM(T165:T170)</f>
        <v>0</v>
      </c>
      <c r="AR164" s="135" t="s">
        <v>81</v>
      </c>
      <c r="AT164" s="142" t="s">
        <v>73</v>
      </c>
      <c r="AU164" s="142" t="s">
        <v>81</v>
      </c>
      <c r="AY164" s="135" t="s">
        <v>133</v>
      </c>
      <c r="BK164" s="143">
        <f>SUM(BK165:BK170)</f>
        <v>0</v>
      </c>
    </row>
    <row r="165" spans="1:65" s="2" customFormat="1" ht="16.5" customHeight="1">
      <c r="A165" s="30"/>
      <c r="B165" s="146"/>
      <c r="C165" s="147" t="s">
        <v>262</v>
      </c>
      <c r="D165" s="147" t="s">
        <v>135</v>
      </c>
      <c r="E165" s="148" t="s">
        <v>946</v>
      </c>
      <c r="F165" s="149" t="s">
        <v>947</v>
      </c>
      <c r="G165" s="150" t="s">
        <v>313</v>
      </c>
      <c r="H165" s="151">
        <v>2</v>
      </c>
      <c r="I165" s="152"/>
      <c r="J165" s="152">
        <f t="shared" ref="J165:J170" si="0">ROUND(I165*H165,2)</f>
        <v>0</v>
      </c>
      <c r="K165" s="149" t="s">
        <v>1</v>
      </c>
      <c r="L165" s="31"/>
      <c r="M165" s="153" t="s">
        <v>1</v>
      </c>
      <c r="N165" s="154" t="s">
        <v>40</v>
      </c>
      <c r="O165" s="155">
        <v>1.516</v>
      </c>
      <c r="P165" s="155">
        <f t="shared" ref="P165:P170" si="1">O165*H165</f>
        <v>3.032</v>
      </c>
      <c r="Q165" s="155">
        <v>2.7299999999999998E-3</v>
      </c>
      <c r="R165" s="155">
        <f t="shared" ref="R165:R170" si="2">Q165*H165</f>
        <v>5.4599999999999996E-3</v>
      </c>
      <c r="S165" s="155">
        <v>0</v>
      </c>
      <c r="T165" s="156">
        <f t="shared" ref="T165:T170" si="3"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140</v>
      </c>
      <c r="AT165" s="157" t="s">
        <v>135</v>
      </c>
      <c r="AU165" s="157" t="s">
        <v>87</v>
      </c>
      <c r="AY165" s="18" t="s">
        <v>133</v>
      </c>
      <c r="BE165" s="158">
        <f t="shared" ref="BE165:BE170" si="4">IF(N165="základní",J165,0)</f>
        <v>0</v>
      </c>
      <c r="BF165" s="158">
        <f t="shared" ref="BF165:BF170" si="5">IF(N165="snížená",J165,0)</f>
        <v>0</v>
      </c>
      <c r="BG165" s="158">
        <f t="shared" ref="BG165:BG170" si="6">IF(N165="zákl. přenesená",J165,0)</f>
        <v>0</v>
      </c>
      <c r="BH165" s="158">
        <f t="shared" ref="BH165:BH170" si="7">IF(N165="sníž. přenesená",J165,0)</f>
        <v>0</v>
      </c>
      <c r="BI165" s="158">
        <f t="shared" ref="BI165:BI170" si="8">IF(N165="nulová",J165,0)</f>
        <v>0</v>
      </c>
      <c r="BJ165" s="18" t="s">
        <v>87</v>
      </c>
      <c r="BK165" s="158">
        <f t="shared" ref="BK165:BK170" si="9">ROUND(I165*H165,2)</f>
        <v>0</v>
      </c>
      <c r="BL165" s="18" t="s">
        <v>140</v>
      </c>
      <c r="BM165" s="157" t="s">
        <v>948</v>
      </c>
    </row>
    <row r="166" spans="1:65" s="2" customFormat="1" ht="21.75" customHeight="1">
      <c r="A166" s="30"/>
      <c r="B166" s="146"/>
      <c r="C166" s="147" t="s">
        <v>270</v>
      </c>
      <c r="D166" s="147" t="s">
        <v>135</v>
      </c>
      <c r="E166" s="148" t="s">
        <v>949</v>
      </c>
      <c r="F166" s="149" t="s">
        <v>950</v>
      </c>
      <c r="G166" s="150" t="s">
        <v>255</v>
      </c>
      <c r="H166" s="151">
        <v>25</v>
      </c>
      <c r="I166" s="152"/>
      <c r="J166" s="152">
        <f t="shared" si="0"/>
        <v>0</v>
      </c>
      <c r="K166" s="149" t="s">
        <v>906</v>
      </c>
      <c r="L166" s="31"/>
      <c r="M166" s="153" t="s">
        <v>1</v>
      </c>
      <c r="N166" s="154" t="s">
        <v>40</v>
      </c>
      <c r="O166" s="155">
        <v>0.25800000000000001</v>
      </c>
      <c r="P166" s="155">
        <f t="shared" si="1"/>
        <v>6.45</v>
      </c>
      <c r="Q166" s="155">
        <v>2.6800000000000001E-3</v>
      </c>
      <c r="R166" s="155">
        <f t="shared" si="2"/>
        <v>6.7000000000000004E-2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951</v>
      </c>
    </row>
    <row r="167" spans="1:65" s="2" customFormat="1" ht="21.75" customHeight="1">
      <c r="A167" s="30"/>
      <c r="B167" s="146"/>
      <c r="C167" s="147" t="s">
        <v>274</v>
      </c>
      <c r="D167" s="147" t="s">
        <v>135</v>
      </c>
      <c r="E167" s="148" t="s">
        <v>952</v>
      </c>
      <c r="F167" s="149" t="s">
        <v>953</v>
      </c>
      <c r="G167" s="150" t="s">
        <v>313</v>
      </c>
      <c r="H167" s="151">
        <v>2</v>
      </c>
      <c r="I167" s="152"/>
      <c r="J167" s="152">
        <f t="shared" si="0"/>
        <v>0</v>
      </c>
      <c r="K167" s="149" t="s">
        <v>906</v>
      </c>
      <c r="L167" s="31"/>
      <c r="M167" s="153" t="s">
        <v>1</v>
      </c>
      <c r="N167" s="154" t="s">
        <v>40</v>
      </c>
      <c r="O167" s="155">
        <v>0.66700000000000004</v>
      </c>
      <c r="P167" s="155">
        <f t="shared" si="1"/>
        <v>1.3340000000000001</v>
      </c>
      <c r="Q167" s="155">
        <v>0.1056</v>
      </c>
      <c r="R167" s="155">
        <f t="shared" si="2"/>
        <v>0.2112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140</v>
      </c>
      <c r="AT167" s="157" t="s">
        <v>135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954</v>
      </c>
    </row>
    <row r="168" spans="1:65" s="2" customFormat="1" ht="21.75" customHeight="1">
      <c r="A168" s="30"/>
      <c r="B168" s="146"/>
      <c r="C168" s="147" t="s">
        <v>278</v>
      </c>
      <c r="D168" s="147" t="s">
        <v>135</v>
      </c>
      <c r="E168" s="148" t="s">
        <v>955</v>
      </c>
      <c r="F168" s="149" t="s">
        <v>956</v>
      </c>
      <c r="G168" s="150" t="s">
        <v>313</v>
      </c>
      <c r="H168" s="151">
        <v>2</v>
      </c>
      <c r="I168" s="152"/>
      <c r="J168" s="152">
        <f t="shared" si="0"/>
        <v>0</v>
      </c>
      <c r="K168" s="149" t="s">
        <v>906</v>
      </c>
      <c r="L168" s="31"/>
      <c r="M168" s="153" t="s">
        <v>1</v>
      </c>
      <c r="N168" s="154" t="s">
        <v>40</v>
      </c>
      <c r="O168" s="155">
        <v>0.16700000000000001</v>
      </c>
      <c r="P168" s="155">
        <f t="shared" si="1"/>
        <v>0.33400000000000002</v>
      </c>
      <c r="Q168" s="155">
        <v>2.4240000000000001E-2</v>
      </c>
      <c r="R168" s="155">
        <f t="shared" si="2"/>
        <v>4.8480000000000002E-2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957</v>
      </c>
    </row>
    <row r="169" spans="1:65" s="2" customFormat="1" ht="21.75" customHeight="1">
      <c r="A169" s="30"/>
      <c r="B169" s="146"/>
      <c r="C169" s="147" t="s">
        <v>282</v>
      </c>
      <c r="D169" s="147" t="s">
        <v>135</v>
      </c>
      <c r="E169" s="148" t="s">
        <v>958</v>
      </c>
      <c r="F169" s="149" t="s">
        <v>959</v>
      </c>
      <c r="G169" s="150" t="s">
        <v>313</v>
      </c>
      <c r="H169" s="151">
        <v>2</v>
      </c>
      <c r="I169" s="152"/>
      <c r="J169" s="152">
        <f t="shared" si="0"/>
        <v>0</v>
      </c>
      <c r="K169" s="149" t="s">
        <v>906</v>
      </c>
      <c r="L169" s="31"/>
      <c r="M169" s="153" t="s">
        <v>1</v>
      </c>
      <c r="N169" s="154" t="s">
        <v>40</v>
      </c>
      <c r="O169" s="155">
        <v>0.33300000000000002</v>
      </c>
      <c r="P169" s="155">
        <f t="shared" si="1"/>
        <v>0.66600000000000004</v>
      </c>
      <c r="Q169" s="155">
        <v>0</v>
      </c>
      <c r="R169" s="155">
        <f t="shared" si="2"/>
        <v>0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140</v>
      </c>
      <c r="AT169" s="157" t="s">
        <v>135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960</v>
      </c>
    </row>
    <row r="170" spans="1:65" s="2" customFormat="1" ht="21.75" customHeight="1">
      <c r="A170" s="30"/>
      <c r="B170" s="146"/>
      <c r="C170" s="147" t="s">
        <v>7</v>
      </c>
      <c r="D170" s="147" t="s">
        <v>135</v>
      </c>
      <c r="E170" s="148" t="s">
        <v>961</v>
      </c>
      <c r="F170" s="149" t="s">
        <v>962</v>
      </c>
      <c r="G170" s="150" t="s">
        <v>313</v>
      </c>
      <c r="H170" s="151">
        <v>2</v>
      </c>
      <c r="I170" s="152"/>
      <c r="J170" s="152">
        <f t="shared" si="0"/>
        <v>0</v>
      </c>
      <c r="K170" s="149" t="s">
        <v>906</v>
      </c>
      <c r="L170" s="31"/>
      <c r="M170" s="153" t="s">
        <v>1</v>
      </c>
      <c r="N170" s="154" t="s">
        <v>40</v>
      </c>
      <c r="O170" s="155">
        <v>0.999</v>
      </c>
      <c r="P170" s="155">
        <f t="shared" si="1"/>
        <v>1.998</v>
      </c>
      <c r="Q170" s="155">
        <v>0.11514000000000001</v>
      </c>
      <c r="R170" s="155">
        <f t="shared" si="2"/>
        <v>0.23028000000000001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963</v>
      </c>
    </row>
    <row r="171" spans="1:65" s="12" customFormat="1" ht="22.9" customHeight="1">
      <c r="B171" s="134"/>
      <c r="D171" s="135" t="s">
        <v>73</v>
      </c>
      <c r="E171" s="144" t="s">
        <v>260</v>
      </c>
      <c r="F171" s="144" t="s">
        <v>261</v>
      </c>
      <c r="J171" s="145">
        <f>BK171</f>
        <v>0</v>
      </c>
      <c r="L171" s="134"/>
      <c r="M171" s="138"/>
      <c r="N171" s="139"/>
      <c r="O171" s="139"/>
      <c r="P171" s="140">
        <f>P172</f>
        <v>33.236359999999998</v>
      </c>
      <c r="Q171" s="139"/>
      <c r="R171" s="140">
        <f>R172</f>
        <v>0</v>
      </c>
      <c r="S171" s="139"/>
      <c r="T171" s="141">
        <f>T172</f>
        <v>0</v>
      </c>
      <c r="AR171" s="135" t="s">
        <v>81</v>
      </c>
      <c r="AT171" s="142" t="s">
        <v>73</v>
      </c>
      <c r="AU171" s="142" t="s">
        <v>81</v>
      </c>
      <c r="AY171" s="135" t="s">
        <v>133</v>
      </c>
      <c r="BK171" s="143">
        <f>BK172</f>
        <v>0</v>
      </c>
    </row>
    <row r="172" spans="1:65" s="2" customFormat="1" ht="21.75" customHeight="1">
      <c r="A172" s="30"/>
      <c r="B172" s="146"/>
      <c r="C172" s="147" t="s">
        <v>292</v>
      </c>
      <c r="D172" s="147" t="s">
        <v>135</v>
      </c>
      <c r="E172" s="148" t="s">
        <v>610</v>
      </c>
      <c r="F172" s="149" t="s">
        <v>611</v>
      </c>
      <c r="G172" s="150" t="s">
        <v>204</v>
      </c>
      <c r="H172" s="151">
        <v>22.457000000000001</v>
      </c>
      <c r="I172" s="152"/>
      <c r="J172" s="152">
        <f>ROUND(I172*H172,2)</f>
        <v>0</v>
      </c>
      <c r="K172" s="149" t="s">
        <v>139</v>
      </c>
      <c r="L172" s="31"/>
      <c r="M172" s="153" t="s">
        <v>1</v>
      </c>
      <c r="N172" s="154" t="s">
        <v>40</v>
      </c>
      <c r="O172" s="155">
        <v>1.48</v>
      </c>
      <c r="P172" s="155">
        <f>O172*H172</f>
        <v>33.236359999999998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140</v>
      </c>
      <c r="AT172" s="157" t="s">
        <v>135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964</v>
      </c>
    </row>
    <row r="173" spans="1:65" s="12" customFormat="1" ht="25.9" customHeight="1">
      <c r="B173" s="134"/>
      <c r="D173" s="135" t="s">
        <v>73</v>
      </c>
      <c r="E173" s="136" t="s">
        <v>795</v>
      </c>
      <c r="F173" s="136" t="s">
        <v>796</v>
      </c>
      <c r="J173" s="137">
        <f>BK173</f>
        <v>0</v>
      </c>
      <c r="L173" s="134"/>
      <c r="M173" s="138"/>
      <c r="N173" s="139"/>
      <c r="O173" s="139"/>
      <c r="P173" s="140">
        <f>P174</f>
        <v>0</v>
      </c>
      <c r="Q173" s="139"/>
      <c r="R173" s="140">
        <f>R174</f>
        <v>0</v>
      </c>
      <c r="S173" s="139"/>
      <c r="T173" s="141">
        <f>T174</f>
        <v>0</v>
      </c>
      <c r="AR173" s="135" t="s">
        <v>184</v>
      </c>
      <c r="AT173" s="142" t="s">
        <v>73</v>
      </c>
      <c r="AU173" s="142" t="s">
        <v>74</v>
      </c>
      <c r="AY173" s="135" t="s">
        <v>133</v>
      </c>
      <c r="BK173" s="143">
        <f>BK174</f>
        <v>0</v>
      </c>
    </row>
    <row r="174" spans="1:65" s="12" customFormat="1" ht="22.9" customHeight="1">
      <c r="B174" s="134"/>
      <c r="D174" s="135" t="s">
        <v>73</v>
      </c>
      <c r="E174" s="144" t="s">
        <v>797</v>
      </c>
      <c r="F174" s="144" t="s">
        <v>798</v>
      </c>
      <c r="J174" s="145">
        <f>BK174</f>
        <v>0</v>
      </c>
      <c r="L174" s="134"/>
      <c r="M174" s="138"/>
      <c r="N174" s="139"/>
      <c r="O174" s="139"/>
      <c r="P174" s="140">
        <f>SUM(P175:P176)</f>
        <v>0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184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298</v>
      </c>
      <c r="D175" s="147" t="s">
        <v>135</v>
      </c>
      <c r="E175" s="148" t="s">
        <v>799</v>
      </c>
      <c r="F175" s="149" t="s">
        <v>800</v>
      </c>
      <c r="G175" s="150" t="s">
        <v>313</v>
      </c>
      <c r="H175" s="151">
        <v>1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0</v>
      </c>
      <c r="P175" s="155">
        <f>O175*H175</f>
        <v>0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802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802</v>
      </c>
      <c r="BM175" s="157" t="s">
        <v>965</v>
      </c>
    </row>
    <row r="176" spans="1:65" s="2" customFormat="1" ht="16.5" customHeight="1">
      <c r="A176" s="30"/>
      <c r="B176" s="146"/>
      <c r="C176" s="147" t="s">
        <v>303</v>
      </c>
      <c r="D176" s="147" t="s">
        <v>135</v>
      </c>
      <c r="E176" s="148" t="s">
        <v>804</v>
      </c>
      <c r="F176" s="149" t="s">
        <v>805</v>
      </c>
      <c r="G176" s="150" t="s">
        <v>313</v>
      </c>
      <c r="H176" s="151">
        <v>1</v>
      </c>
      <c r="I176" s="152"/>
      <c r="J176" s="152">
        <f>ROUND(I176*H176,2)</f>
        <v>0</v>
      </c>
      <c r="K176" s="149" t="s">
        <v>139</v>
      </c>
      <c r="L176" s="31"/>
      <c r="M176" s="196" t="s">
        <v>1</v>
      </c>
      <c r="N176" s="197" t="s">
        <v>40</v>
      </c>
      <c r="O176" s="198">
        <v>0</v>
      </c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802</v>
      </c>
      <c r="AT176" s="157" t="s">
        <v>135</v>
      </c>
      <c r="AU176" s="157" t="s">
        <v>87</v>
      </c>
      <c r="AY176" s="18" t="s">
        <v>133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8" t="s">
        <v>87</v>
      </c>
      <c r="BK176" s="158">
        <f>ROUND(I176*H176,2)</f>
        <v>0</v>
      </c>
      <c r="BL176" s="18" t="s">
        <v>802</v>
      </c>
      <c r="BM176" s="157" t="s">
        <v>966</v>
      </c>
    </row>
    <row r="177" spans="1:31" s="2" customFormat="1" ht="6.95" customHeight="1">
      <c r="A177" s="30"/>
      <c r="B177" s="45"/>
      <c r="C177" s="46"/>
      <c r="D177" s="46"/>
      <c r="E177" s="46"/>
      <c r="F177" s="46"/>
      <c r="G177" s="46"/>
      <c r="H177" s="46"/>
      <c r="I177" s="46"/>
      <c r="J177" s="46"/>
      <c r="K177" s="46"/>
      <c r="L177" s="31"/>
      <c r="M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</row>
  </sheetData>
  <autoFilter ref="C126:K176" xr:uid="{00000000-0009-0000-0000-000004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D.1.4.1 - Zdravotně techn...</vt:lpstr>
      <vt:lpstr>D.1.4.4 - Vytápění</vt:lpstr>
      <vt:lpstr>IO 01 - Vodovodní přípojka</vt:lpstr>
      <vt:lpstr>IO 02 - Přípojka jednotné...</vt:lpstr>
      <vt:lpstr>'D.1.4.1 - Zdravotně techn...'!Názvy_tisku</vt:lpstr>
      <vt:lpstr>'D.1.4.4 - Vytápění'!Názvy_tisku</vt:lpstr>
      <vt:lpstr>'IO 01 - Vodovodní přípojka'!Názvy_tisku</vt:lpstr>
      <vt:lpstr>'IO 02 - Přípojka jednotné...'!Názvy_tisku</vt:lpstr>
      <vt:lpstr>'Rekapitulace stavby'!Názvy_tisku</vt:lpstr>
      <vt:lpstr>'D.1.4.1 - Zdravotně techn...'!Oblast_tisku</vt:lpstr>
      <vt:lpstr>'D.1.4.4 - Vytápění'!Oblast_tisku</vt:lpstr>
      <vt:lpstr>'IO 01 - Vodovodní přípojka'!Oblast_tisku</vt:lpstr>
      <vt:lpstr>'IO 02 - Přípojka jednotné...'!Oblast_tisku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2020-03-08T09:53:57Z</dcterms:created>
  <dcterms:modified xsi:type="dcterms:W3CDTF">2020-10-15T06:33:12Z</dcterms:modified>
</cp:coreProperties>
</file>